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68EB0323-35C5-4E11-8D35-B405ED186C45}" xr6:coauthVersionLast="47" xr6:coauthVersionMax="47" xr10:uidLastSave="{00000000-0000-0000-0000-000000000000}"/>
  <bookViews>
    <workbookView xWindow="-108" yWindow="-108" windowWidth="23256" windowHeight="12456" xr2:uid="{78CD6BCC-34E1-419F-81F4-43711EF70632}"/>
  </bookViews>
  <sheets>
    <sheet name="Return Forecasts" sheetId="2" r:id="rId1"/>
    <sheet name="Annual Comp" sheetId="3" r:id="rId2"/>
    <sheet name="Accuracy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4" i="3" l="1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I8" i="4"/>
  <c r="I9" i="4" s="1"/>
  <c r="I10" i="4" s="1"/>
  <c r="I11" i="4" s="1"/>
  <c r="I12" i="4" s="1"/>
  <c r="H7" i="4"/>
  <c r="H8" i="4" s="1"/>
  <c r="H9" i="4" s="1"/>
  <c r="H10" i="4" s="1"/>
  <c r="H11" i="4" s="1"/>
  <c r="G6" i="4"/>
  <c r="G7" i="4" s="1"/>
  <c r="G8" i="4" s="1"/>
  <c r="G9" i="4" s="1"/>
  <c r="G10" i="4" s="1"/>
  <c r="F5" i="4"/>
  <c r="F6" i="4" s="1"/>
  <c r="F7" i="4" s="1"/>
  <c r="F8" i="4" s="1"/>
  <c r="F9" i="4" s="1"/>
  <c r="E4" i="4"/>
  <c r="E5" i="4" s="1"/>
  <c r="E6" i="4" s="1"/>
  <c r="E7" i="4" s="1"/>
  <c r="E8" i="4" s="1"/>
  <c r="D8" i="4"/>
  <c r="D7" i="4"/>
  <c r="D6" i="4"/>
  <c r="D5" i="4"/>
  <c r="D4" i="4"/>
  <c r="C8" i="4"/>
  <c r="C4" i="4"/>
  <c r="C5" i="4" s="1"/>
  <c r="C6" i="4" s="1"/>
  <c r="C7" i="4" s="1"/>
  <c r="K6" i="2" l="1"/>
  <c r="J6" i="2"/>
  <c r="I6" i="2"/>
  <c r="H6" i="2"/>
  <c r="F6" i="2"/>
  <c r="K2" i="2"/>
  <c r="J2" i="2"/>
  <c r="I2" i="2"/>
  <c r="H2" i="2"/>
  <c r="G2" i="2"/>
  <c r="F2" i="2"/>
</calcChain>
</file>

<file path=xl/sharedStrings.xml><?xml version="1.0" encoding="utf-8"?>
<sst xmlns="http://schemas.openxmlformats.org/spreadsheetml/2006/main" count="204" uniqueCount="93">
  <si>
    <t>Source</t>
  </si>
  <si>
    <t>Date</t>
  </si>
  <si>
    <t>Stat.</t>
  </si>
  <si>
    <t>Max. Period</t>
  </si>
  <si>
    <t>Estimate Type</t>
  </si>
  <si>
    <t>US Large Stocks</t>
  </si>
  <si>
    <t>US Small Stocks</t>
  </si>
  <si>
    <t>Non-US Stocks</t>
  </si>
  <si>
    <t>Emerg. Mkt. Stocks</t>
  </si>
  <si>
    <t>US Bonds</t>
  </si>
  <si>
    <t>Non-US Bonds</t>
  </si>
  <si>
    <t>URL</t>
  </si>
  <si>
    <t>Notes</t>
  </si>
  <si>
    <t>Returns</t>
  </si>
  <si>
    <t>Nominal</t>
  </si>
  <si>
    <t>GMO Asset Allocation</t>
  </si>
  <si>
    <t>Research Affiliates (Valuation Model)</t>
  </si>
  <si>
    <t>Research Affiliates (Yield+Growth Model)</t>
  </si>
  <si>
    <t>JP Morgan</t>
  </si>
  <si>
    <t>AQR</t>
  </si>
  <si>
    <t>Morgan Stanley</t>
  </si>
  <si>
    <t>Morningstar</t>
  </si>
  <si>
    <t>Charles Schwab</t>
  </si>
  <si>
    <t>Vanguard</t>
  </si>
  <si>
    <t>Volatility</t>
  </si>
  <si>
    <t>Blackrock</t>
  </si>
  <si>
    <t>Research Affiliates</t>
  </si>
  <si>
    <t>https://interactive.researchaffiliates.com/asset-allocation#!/?currency=USD&amp;model=ER&amp;scale=LINEAR&amp;terms=REAL</t>
  </si>
  <si>
    <t>Volatility the same for both model outputs (cells A3 and A4).</t>
  </si>
  <si>
    <t>https://www.blackrock.com/institutions/en-us/insights/charts/capital-market-assumptions</t>
  </si>
  <si>
    <t>Moved 2019 estimate to 2018 for graphing purposes only</t>
  </si>
  <si>
    <t>Nice interactive chart here.  Additional asset classes covered.</t>
  </si>
  <si>
    <t>Some asset classes results grouped differently than other reports.  Used closest applicable estimate.  Requires creating account to view.  Additional asset classes covered.</t>
  </si>
  <si>
    <t>https://www.morganstanley.com/assets/pdfs/2d9493c3-822f-4f18-8c28-ba3ad25e8473.pdf</t>
  </si>
  <si>
    <t xml:space="preserve">Used "U.S. Aggregate Bonds" for U.S. bonds.  Used "Developed International Equities" for Non-US stocks.  Used "International Aggregate Bonds" for Non-U.S. Bonds.  Used "U.S. Small-cap/Mid-cap" for small-cap. </t>
  </si>
  <si>
    <t>Robeco</t>
  </si>
  <si>
    <t>Wells Fargo</t>
  </si>
  <si>
    <t>https://saf.wellsfargoadvisors.com/emx/dctm/Research/wfii/wfii_reports/Investment_Strategy/CMAwhitepaper.pdf</t>
  </si>
  <si>
    <t>T. Rowe Price</t>
  </si>
  <si>
    <t>Estimates for other asset classes provided.</t>
  </si>
  <si>
    <t>Estimates for other asset classes provided.  Used "Global Aggregate ex-U.S." for non-U.S. bonds.</t>
  </si>
  <si>
    <t>Northern Trust</t>
  </si>
  <si>
    <t>BNY Mellon</t>
  </si>
  <si>
    <t>QMA</t>
  </si>
  <si>
    <t>Callan</t>
  </si>
  <si>
    <t>Schroders</t>
  </si>
  <si>
    <t>Match Line Coord:</t>
  </si>
  <si>
    <r>
      <t xml:space="preserve">Horizon Actuarial Services </t>
    </r>
    <r>
      <rPr>
        <b/>
        <sz val="11"/>
        <rFont val="Calibri"/>
        <family val="2"/>
        <scheme val="minor"/>
      </rPr>
      <t>Survey</t>
    </r>
  </si>
  <si>
    <t>Horizon Actuarial Services Survey</t>
  </si>
  <si>
    <t xml:space="preserve">Provides up to 30-year forecast.  Used 10 yr. forecast for consistency.  Used central tendency of range provided. Estimates for additional asset classes provided. </t>
  </si>
  <si>
    <t>https://www.gmo.com/americas/research-library/gmo-7-year-asset-class-forecast-3q-2022/</t>
  </si>
  <si>
    <t>https://am.jpmorgan.com/content/dam/jpm-am-aem/global/en/insights/portfolio-insights/ltcma/ltcma-full-report.pdf</t>
  </si>
  <si>
    <t>Nominal return estimates based on a real return forecast using the stated inflation assumption of 2.3%.  Additional asset classes covered.  Requires creating account to view.</t>
  </si>
  <si>
    <t>Additional asset classes covered.</t>
  </si>
  <si>
    <t>https://www.aqr.com/Insights/Research/Alternative-Thinking/2022-Capital-Market-Assumptions-for-Major-Asset-Classes</t>
  </si>
  <si>
    <t>Nominal return estimates based on a real return forecast using stated inflation assumption of 2.6% for U.S. and 1.7% for non-US.  Used "combined" estimate from two different forecast methods.</t>
  </si>
  <si>
    <t>Used "U.S. Taxable Income" for U.S. bonds.  Used "International Equities" for Non-US stocks.  Used "International Aggregate Bonds" for Non-U.S. Bonds.  Used "U.S. Small-cap/Mid-cap" for small-cap. Additional asset classes covered.</t>
  </si>
  <si>
    <t>The article provides other sources of forecasts as well, all of which are shown in this table.</t>
  </si>
  <si>
    <t>https://www.morningstar.com/articles/1102371/experts-predict-stock-and-bond-market-returns-bear-market-edition</t>
  </si>
  <si>
    <t>https://www.schwab.com/learn/story/schwabs-long-term-capital-market-expectations</t>
  </si>
  <si>
    <t>Used "International Large-Cap Stocks" for Non-U.S. stocks and "U.S. Investment Grade Bonds" for U.S. Bonds.</t>
  </si>
  <si>
    <t>https://advisors.vanguard.com/iwe/pdf/FAVEMOBF.pdf</t>
  </si>
  <si>
    <t>Other estimates provided.</t>
  </si>
  <si>
    <t>Used mid-point of range estimates provided.  Additional asset classes provided.</t>
  </si>
  <si>
    <t xml:space="preserve">Provides up to 30-year forecast.  Used 10 yr. forecast for consistency.  Used central tendency of range provided.  Used "Europe equities" for non-U.S. stocks. Estimates for additional asset classes provided. </t>
  </si>
  <si>
    <t>https://www.robeco.com/us/themes/expected-returns/2022-2026/</t>
  </si>
  <si>
    <t>Used "main" estimate instead of "bear" and "bull" estimates.  Other estimates provided.  Lumps all developed market stocks together; used same estimate for U.S. and non-U.S. stocks.</t>
  </si>
  <si>
    <t>Bond estimates appear to be a combination of government bonds and corporate bonds.  Estimates for other asset classes provided.</t>
  </si>
  <si>
    <t>https://www.troweprice.com/institutional/us/en/insights/articles/2022/q1/capital-market-assumptions-na.html#</t>
  </si>
  <si>
    <t>Estimates for other asset classes provided.  Used "Global Aggregate ex-U.S." for non-U.S. bonds.  Used "baseline" estimate among range of "bear" and "bull" market cases.</t>
  </si>
  <si>
    <t>https://www.capitalmarketassumptions.com/</t>
  </si>
  <si>
    <t>Requires registration to view estimates.  Estimates for other asset classes provided.  Used "MSCI World" for non-U.S. stocks.  Used "Aggregate" estimates for U.S. and Europe for bonds.</t>
  </si>
  <si>
    <t>https://www.bnymellonwealth.com/articles/strategy/2022-capital-market-assumptions-key-insights-for-planned-giving.jsp</t>
  </si>
  <si>
    <t>Must indicate you are a professional investor to view page.  Used "Global hedged bonds" for Non-U.S. bonds and "europe ex-UK equities" for non-U.S. stocks.</t>
  </si>
  <si>
    <t>https://www.pgimquantitativesolutions.com/outlook/2022-q1-capital-market-assumptions</t>
  </si>
  <si>
    <t>https://www.callan.com/capital-markets-assumptions/</t>
  </si>
  <si>
    <t>Used "Small/Mid Cap" for small cap U.S. stocks.  Used "Aggregate" for U.S. bonds.</t>
  </si>
  <si>
    <t>Used "Small/Mid Cap" for small cap U.S. stocks.  Used "Fixed Income" for U.S. and Non-U.S. bonds.</t>
  </si>
  <si>
    <t>https://prod.schroders.com/en/sysglobalassets/digital/insights/2022/july/10-year-returns/2022_jun_10y_return_forecasts_updated.pdf</t>
  </si>
  <si>
    <t>Used European 10-year government bonds for Non-U.S. bonds and "Europe" for non-U.S. stocks.</t>
  </si>
  <si>
    <t>Used European 10-year government bonds for Non-U.S. bonds and "Europe" for non-U.S. stocks.  Stock volatility estimates seem unusually low.</t>
  </si>
  <si>
    <r>
      <t>Average estimate from</t>
    </r>
    <r>
      <rPr>
        <b/>
        <sz val="11"/>
        <color theme="1"/>
        <rFont val="Calibri"/>
        <family val="2"/>
        <scheme val="minor"/>
      </rPr>
      <t xml:space="preserve"> survey of 40 investment advisor firms</t>
    </r>
    <r>
      <rPr>
        <sz val="11"/>
        <color theme="1"/>
        <rFont val="Calibri"/>
        <family val="2"/>
        <scheme val="minor"/>
      </rPr>
      <t>, some of which are reported individually above.  Used "U.S. small-cap/mid-cap" estimate for U.S. small cap stocks.  Estimates for other asset classes provided.  20-year estimates also provided.</t>
    </r>
  </si>
  <si>
    <t>https://www.horizonactuarial.com/uploads/3/0/4/9/30499196/rpt_cma_survey_2022_v0824.pdf</t>
  </si>
  <si>
    <t>.</t>
  </si>
  <si>
    <t>Running CAGR</t>
  </si>
  <si>
    <t>Running Return</t>
  </si>
  <si>
    <t>Stern U.S. Stocks</t>
  </si>
  <si>
    <t>Ann Return</t>
  </si>
  <si>
    <t>2018 Avg</t>
  </si>
  <si>
    <t>Averages:</t>
  </si>
  <si>
    <t>US Stocks</t>
  </si>
  <si>
    <t>US Small Cap</t>
  </si>
  <si>
    <t>EM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</si>
</sst>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4" fontId="0" fillId="2" borderId="1" xfId="1" quotePrefix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64" fontId="0" fillId="3" borderId="1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164" fontId="0" fillId="3" borderId="1" xfId="1" quotePrefix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17" fontId="4" fillId="2" borderId="1" xfId="0" applyNumberFormat="1" applyFont="1" applyFill="1" applyBorder="1" applyAlignment="1">
      <alignment horizontal="center" vertical="top"/>
    </xf>
    <xf numFmtId="17" fontId="4" fillId="3" borderId="1" xfId="0" applyNumberFormat="1" applyFont="1" applyFill="1" applyBorder="1" applyAlignment="1">
      <alignment horizontal="center" vertical="top"/>
    </xf>
    <xf numFmtId="0" fontId="3" fillId="2" borderId="1" xfId="2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5" fillId="2" borderId="1" xfId="2" applyFont="1" applyFill="1" applyBorder="1" applyAlignment="1">
      <alignment horizontal="left" vertical="top"/>
    </xf>
    <xf numFmtId="0" fontId="5" fillId="3" borderId="1" xfId="2" applyFont="1" applyFill="1" applyBorder="1" applyAlignment="1">
      <alignment horizontal="left" vertical="top"/>
    </xf>
    <xf numFmtId="0" fontId="0" fillId="2" borderId="1" xfId="0" applyFill="1" applyBorder="1"/>
    <xf numFmtId="164" fontId="0" fillId="0" borderId="0" xfId="1" applyNumberFormat="1" applyFont="1" applyFill="1" applyBorder="1" applyAlignment="1">
      <alignment horizontal="center"/>
    </xf>
    <xf numFmtId="1" fontId="0" fillId="2" borderId="3" xfId="0" applyNumberFormat="1" applyFill="1" applyBorder="1" applyAlignment="1">
      <alignment horizontal="center" wrapText="1"/>
    </xf>
    <xf numFmtId="0" fontId="0" fillId="0" borderId="2" xfId="0" applyBorder="1"/>
    <xf numFmtId="0" fontId="0" fillId="2" borderId="3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6" fillId="2" borderId="1" xfId="0" applyFont="1" applyFill="1" applyBorder="1"/>
    <xf numFmtId="0" fontId="3" fillId="3" borderId="1" xfId="2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164" fontId="0" fillId="0" borderId="7" xfId="0" applyNumberFormat="1" applyBorder="1" applyAlignment="1">
      <alignment horizontal="center" vertical="top"/>
    </xf>
    <xf numFmtId="164" fontId="0" fillId="4" borderId="7" xfId="0" applyNumberForma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164" fontId="4" fillId="2" borderId="7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0" fontId="0" fillId="0" borderId="0" xfId="1" applyNumberFormat="1" applyFont="1"/>
    <xf numFmtId="44" fontId="0" fillId="0" borderId="0" xfId="3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left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482DA"/>
      <color rgb="FF7030A0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  <a:r>
              <a:rPr lang="en-US" baseline="0"/>
              <a:t> vs. 2022 Nominal Return Forecasts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36024155517146"/>
          <c:y val="9.2963933776974109E-2"/>
          <c:w val="0.84281336022021636"/>
          <c:h val="0.7555641828689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Comp'!$B$1:$F$1</c:f>
              <c:strCache>
                <c:ptCount val="1"/>
                <c:pt idx="0">
                  <c:v>US Large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'Annual Comp'!$F$3:$F$12</c:f>
              <c:numCache>
                <c:formatCode>0.0%</c:formatCode>
                <c:ptCount val="10"/>
                <c:pt idx="0">
                  <c:v>-2.1999999999999999E-2</c:v>
                </c:pt>
                <c:pt idx="1">
                  <c:v>2.4E-2</c:v>
                </c:pt>
                <c:pt idx="2">
                  <c:v>5.3999999999999999E-2</c:v>
                </c:pt>
                <c:pt idx="3">
                  <c:v>5.5E-2</c:v>
                </c:pt>
                <c:pt idx="4">
                  <c:v>6.2E-2</c:v>
                </c:pt>
                <c:pt idx="5">
                  <c:v>4.9000000000000002E-2</c:v>
                </c:pt>
                <c:pt idx="6">
                  <c:v>1.7999999999999999E-2</c:v>
                </c:pt>
                <c:pt idx="7">
                  <c:v>6.5000000000000002E-2</c:v>
                </c:pt>
                <c:pt idx="8">
                  <c:v>0.04</c:v>
                </c:pt>
                <c:pt idx="9">
                  <c:v>7.0000000000000007E-2</c:v>
                </c:pt>
              </c:numCache>
            </c:numRef>
          </c:xVal>
          <c:yVal>
            <c:numRef>
              <c:f>'Annual Comp'!$B$3:$B$12</c:f>
              <c:numCache>
                <c:formatCode>0.0%</c:formatCode>
                <c:ptCount val="10"/>
                <c:pt idx="0">
                  <c:v>3.1E-2</c:v>
                </c:pt>
                <c:pt idx="1">
                  <c:v>6.5000000000000002E-2</c:v>
                </c:pt>
                <c:pt idx="2">
                  <c:v>8.2000000000000003E-2</c:v>
                </c:pt>
                <c:pt idx="3">
                  <c:v>4.1000000000000002E-2</c:v>
                </c:pt>
                <c:pt idx="4">
                  <c:v>6.2000000000000006E-2</c:v>
                </c:pt>
                <c:pt idx="5">
                  <c:v>4.1000000000000002E-2</c:v>
                </c:pt>
                <c:pt idx="6">
                  <c:v>5.8000000000000003E-2</c:v>
                </c:pt>
                <c:pt idx="7">
                  <c:v>6.4000000000000001E-2</c:v>
                </c:pt>
                <c:pt idx="8">
                  <c:v>5.7000000000000002E-2</c:v>
                </c:pt>
                <c:pt idx="9">
                  <c:v>7.6999999999999999E-2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3-489D-87E4-0D064464D78F}"/>
            </c:ext>
          </c:extLst>
        </c:ser>
        <c:ser>
          <c:idx val="2"/>
          <c:order val="1"/>
          <c:tx>
            <c:strRef>
              <c:f>'Annual Comp'!$G$1:$K$1</c:f>
              <c:strCache>
                <c:ptCount val="1"/>
                <c:pt idx="0">
                  <c:v>US Small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Comp'!$K$3:$K$12</c:f>
              <c:numCache>
                <c:formatCode>0.0%</c:formatCode>
                <c:ptCount val="10"/>
                <c:pt idx="0">
                  <c:v>-1E-3</c:v>
                </c:pt>
                <c:pt idx="1">
                  <c:v>2.5000000000000001E-2</c:v>
                </c:pt>
                <c:pt idx="2">
                  <c:v>5.6000000000000001E-2</c:v>
                </c:pt>
                <c:pt idx="3">
                  <c:v>5.7500000000000002E-2</c:v>
                </c:pt>
                <c:pt idx="7">
                  <c:v>7.1999999999999995E-2</c:v>
                </c:pt>
              </c:numCache>
            </c:numRef>
          </c:xVal>
          <c:yVal>
            <c:numRef>
              <c:f>'Annual Comp'!$G$3:$G$12</c:f>
              <c:numCache>
                <c:formatCode>0.0%</c:formatCode>
                <c:ptCount val="10"/>
                <c:pt idx="0">
                  <c:v>3.3000000000000002E-2</c:v>
                </c:pt>
                <c:pt idx="1">
                  <c:v>9.8000000000000004E-2</c:v>
                </c:pt>
                <c:pt idx="2">
                  <c:v>0.08</c:v>
                </c:pt>
                <c:pt idx="3">
                  <c:v>4.3999999999999997E-2</c:v>
                </c:pt>
                <c:pt idx="5">
                  <c:v>5.0999999999999997E-2</c:v>
                </c:pt>
                <c:pt idx="7">
                  <c:v>6.8000000000000005E-2</c:v>
                </c:pt>
                <c:pt idx="9">
                  <c:v>5.8999999999999997E-2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63-489D-87E4-0D064464D78F}"/>
            </c:ext>
          </c:extLst>
        </c:ser>
        <c:ser>
          <c:idx val="3"/>
          <c:order val="2"/>
          <c:tx>
            <c:strRef>
              <c:f>'Annual Comp'!$L$1:$P$1</c:f>
              <c:strCache>
                <c:ptCount val="1"/>
                <c:pt idx="0">
                  <c:v>Non-US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'Annual Comp'!$P$3:$P$12</c:f>
              <c:numCache>
                <c:formatCode>0.0%</c:formatCode>
                <c:ptCount val="10"/>
                <c:pt idx="0">
                  <c:v>1.7000000000000001E-2</c:v>
                </c:pt>
                <c:pt idx="1">
                  <c:v>7.0000000000000007E-2</c:v>
                </c:pt>
                <c:pt idx="2">
                  <c:v>6.8000000000000005E-2</c:v>
                </c:pt>
                <c:pt idx="3">
                  <c:v>5.3333333333333337E-2</c:v>
                </c:pt>
                <c:pt idx="4">
                  <c:v>6.5000000000000002E-2</c:v>
                </c:pt>
                <c:pt idx="5">
                  <c:v>5.8000000000000003E-2</c:v>
                </c:pt>
                <c:pt idx="6">
                  <c:v>0.05</c:v>
                </c:pt>
                <c:pt idx="7">
                  <c:v>7.1999999999999995E-2</c:v>
                </c:pt>
                <c:pt idx="8">
                  <c:v>6.5000000000000002E-2</c:v>
                </c:pt>
                <c:pt idx="9">
                  <c:v>0.09</c:v>
                </c:pt>
              </c:numCache>
            </c:numRef>
          </c:xVal>
          <c:yVal>
            <c:numRef>
              <c:f>'Annual Comp'!$L$3:$L$12</c:f>
              <c:numCache>
                <c:formatCode>0.0%</c:formatCode>
                <c:ptCount val="10"/>
                <c:pt idx="0">
                  <c:v>6.2E-2</c:v>
                </c:pt>
                <c:pt idx="1">
                  <c:v>0.126</c:v>
                </c:pt>
                <c:pt idx="2">
                  <c:v>9.6000000000000002E-2</c:v>
                </c:pt>
                <c:pt idx="3">
                  <c:v>6.5000000000000002E-2</c:v>
                </c:pt>
                <c:pt idx="4">
                  <c:v>0.06</c:v>
                </c:pt>
                <c:pt idx="5">
                  <c:v>5.6000000000000001E-2</c:v>
                </c:pt>
                <c:pt idx="6">
                  <c:v>8.7999999999999995E-2</c:v>
                </c:pt>
                <c:pt idx="7">
                  <c:v>7.4999999999999997E-2</c:v>
                </c:pt>
                <c:pt idx="8">
                  <c:v>8.2000000000000003E-2</c:v>
                </c:pt>
                <c:pt idx="9">
                  <c:v>0.105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63-489D-87E4-0D064464D78F}"/>
            </c:ext>
          </c:extLst>
        </c:ser>
        <c:ser>
          <c:idx val="4"/>
          <c:order val="3"/>
          <c:tx>
            <c:strRef>
              <c:f>'Annual Comp'!$Q$1:$U$1</c:f>
              <c:strCache>
                <c:ptCount val="1"/>
                <c:pt idx="0">
                  <c:v>Emerg. Mkt.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'Annual Comp'!$U$3:$U$9</c:f>
              <c:numCache>
                <c:formatCode>0.0%</c:formatCode>
                <c:ptCount val="7"/>
                <c:pt idx="0">
                  <c:v>4.5999999999999999E-2</c:v>
                </c:pt>
                <c:pt idx="1">
                  <c:v>0.09</c:v>
                </c:pt>
                <c:pt idx="2">
                  <c:v>6.6000000000000003E-2</c:v>
                </c:pt>
                <c:pt idx="3">
                  <c:v>7.9583333333333339E-2</c:v>
                </c:pt>
                <c:pt idx="4">
                  <c:v>6.7000000000000004E-2</c:v>
                </c:pt>
                <c:pt idx="5">
                  <c:v>9.6000000000000002E-2</c:v>
                </c:pt>
                <c:pt idx="6">
                  <c:v>5.1999999999999998E-2</c:v>
                </c:pt>
              </c:numCache>
            </c:numRef>
          </c:xVal>
          <c:yVal>
            <c:numRef>
              <c:f>'Annual Comp'!$Q$3:$Q$9</c:f>
              <c:numCache>
                <c:formatCode>0.0%</c:formatCode>
                <c:ptCount val="7"/>
                <c:pt idx="0">
                  <c:v>8.4999999999999992E-2</c:v>
                </c:pt>
                <c:pt idx="1">
                  <c:v>0.126</c:v>
                </c:pt>
                <c:pt idx="2">
                  <c:v>0.111</c:v>
                </c:pt>
                <c:pt idx="3">
                  <c:v>6.9000000000000006E-2</c:v>
                </c:pt>
                <c:pt idx="4">
                  <c:v>7.0000000000000007E-2</c:v>
                </c:pt>
                <c:pt idx="5">
                  <c:v>8.3000000000000004E-2</c:v>
                </c:pt>
                <c:pt idx="6">
                  <c:v>0.10100000000000001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63-489D-87E4-0D064464D78F}"/>
            </c:ext>
          </c:extLst>
        </c:ser>
        <c:ser>
          <c:idx val="5"/>
          <c:order val="4"/>
          <c:tx>
            <c:strRef>
              <c:f>'Annual Comp'!$V$1:$Z$1</c:f>
              <c:strCache>
                <c:ptCount val="1"/>
                <c:pt idx="0">
                  <c:v>US Bonds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Comp'!$Z$3:$Z$12</c:f>
              <c:numCache>
                <c:formatCode>0.0%</c:formatCode>
                <c:ptCount val="10"/>
                <c:pt idx="0">
                  <c:v>1.9E-2</c:v>
                </c:pt>
                <c:pt idx="1">
                  <c:v>3.2000000000000001E-2</c:v>
                </c:pt>
                <c:pt idx="2">
                  <c:v>3.5000000000000003E-2</c:v>
                </c:pt>
                <c:pt idx="3">
                  <c:v>0.03</c:v>
                </c:pt>
                <c:pt idx="4">
                  <c:v>2.5999999999999999E-2</c:v>
                </c:pt>
                <c:pt idx="5">
                  <c:v>2.5999999999999999E-2</c:v>
                </c:pt>
                <c:pt idx="6">
                  <c:v>2.5000000000000001E-2</c:v>
                </c:pt>
                <c:pt idx="8">
                  <c:v>2.7E-2</c:v>
                </c:pt>
                <c:pt idx="9">
                  <c:v>3.3000000000000002E-2</c:v>
                </c:pt>
              </c:numCache>
            </c:numRef>
          </c:xVal>
          <c:yVal>
            <c:numRef>
              <c:f>'Annual Comp'!$V$3:$V$12</c:f>
              <c:numCache>
                <c:formatCode>0.0%</c:formatCode>
                <c:ptCount val="10"/>
                <c:pt idx="0">
                  <c:v>2.1999999999999999E-2</c:v>
                </c:pt>
                <c:pt idx="1">
                  <c:v>4.1000000000000002E-2</c:v>
                </c:pt>
                <c:pt idx="2">
                  <c:v>3.7999999999999999E-2</c:v>
                </c:pt>
                <c:pt idx="3">
                  <c:v>2.1000000000000001E-2</c:v>
                </c:pt>
                <c:pt idx="4">
                  <c:v>1.8000000000000002E-2</c:v>
                </c:pt>
                <c:pt idx="5">
                  <c:v>0.02</c:v>
                </c:pt>
                <c:pt idx="6">
                  <c:v>3.7999999999999999E-2</c:v>
                </c:pt>
                <c:pt idx="7">
                  <c:v>2.3E-2</c:v>
                </c:pt>
                <c:pt idx="8">
                  <c:v>4.2000000000000003E-2</c:v>
                </c:pt>
                <c:pt idx="9">
                  <c:v>2.5999999999999999E-2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63-489D-87E4-0D064464D78F}"/>
            </c:ext>
          </c:extLst>
        </c:ser>
        <c:ser>
          <c:idx val="6"/>
          <c:order val="5"/>
          <c:tx>
            <c:strRef>
              <c:f>'Annual Comp'!$AA$1:$AE$1</c:f>
              <c:strCache>
                <c:ptCount val="1"/>
                <c:pt idx="0">
                  <c:v>Non-US Bonds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B482DA"/>
              </a:solidFill>
              <a:ln w="9525">
                <a:solidFill>
                  <a:srgbClr val="B482DA"/>
                </a:solidFill>
              </a:ln>
              <a:effectLst/>
            </c:spPr>
          </c:marker>
          <c:xVal>
            <c:numRef>
              <c:f>'Annual Comp'!$AE$3:$AE$12</c:f>
              <c:numCache>
                <c:formatCode>0.0%</c:formatCode>
                <c:ptCount val="10"/>
                <c:pt idx="0">
                  <c:v>0</c:v>
                </c:pt>
                <c:pt idx="1">
                  <c:v>2.4E-2</c:v>
                </c:pt>
                <c:pt idx="2">
                  <c:v>2.1999999999999999E-2</c:v>
                </c:pt>
                <c:pt idx="3">
                  <c:v>0.01</c:v>
                </c:pt>
                <c:pt idx="4">
                  <c:v>1.8000000000000002E-2</c:v>
                </c:pt>
                <c:pt idx="7">
                  <c:v>2.9000000000000001E-2</c:v>
                </c:pt>
                <c:pt idx="8">
                  <c:v>2.3E-2</c:v>
                </c:pt>
              </c:numCache>
            </c:numRef>
          </c:xVal>
          <c:yVal>
            <c:numRef>
              <c:f>'Annual Comp'!$AA$3:$AA$12</c:f>
              <c:numCache>
                <c:formatCode>0.0%</c:formatCode>
                <c:ptCount val="10"/>
                <c:pt idx="0">
                  <c:v>9.0000000000000011E-3</c:v>
                </c:pt>
                <c:pt idx="1">
                  <c:v>7.1999999999999995E-2</c:v>
                </c:pt>
                <c:pt idx="2">
                  <c:v>0.04</c:v>
                </c:pt>
                <c:pt idx="3">
                  <c:v>2.4E-2</c:v>
                </c:pt>
                <c:pt idx="4">
                  <c:v>1.1000000000000001E-2</c:v>
                </c:pt>
                <c:pt idx="5">
                  <c:v>8.0000000000000002E-3</c:v>
                </c:pt>
                <c:pt idx="8">
                  <c:v>4.4999999999999998E-2</c:v>
                </c:pt>
                <c:pt idx="9">
                  <c:v>3.5999999999999997E-2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63-489D-87E4-0D064464D78F}"/>
            </c:ext>
          </c:extLst>
        </c:ser>
        <c:ser>
          <c:idx val="1"/>
          <c:order val="6"/>
          <c:tx>
            <c:v>Match Line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063-489D-87E4-0D064464D78F}"/>
              </c:ext>
            </c:extLst>
          </c:dPt>
          <c:xVal>
            <c:numRef>
              <c:f>'Annual Comp'!$E$22:$E$23</c:f>
              <c:numCache>
                <c:formatCode>0.0%</c:formatCode>
                <c:ptCount val="2"/>
                <c:pt idx="0">
                  <c:v>-7.0000000000000007E-2</c:v>
                </c:pt>
                <c:pt idx="1">
                  <c:v>0.1</c:v>
                </c:pt>
              </c:numCache>
            </c:numRef>
          </c:xVal>
          <c:yVal>
            <c:numRef>
              <c:f>'Annual Comp'!$F$22:$F$23</c:f>
              <c:numCache>
                <c:formatCode>0.0%</c:formatCode>
                <c:ptCount val="2"/>
                <c:pt idx="0">
                  <c:v>-7.0000000000000007E-2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63-489D-87E4-0D064464D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03480"/>
        <c:axId val="353604464"/>
      </c:scatterChart>
      <c:valAx>
        <c:axId val="353603480"/>
        <c:scaling>
          <c:orientation val="minMax"/>
          <c:max val="0.1"/>
          <c:min val="-3.000000000000000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2018 Forecast</a:t>
                </a:r>
              </a:p>
            </c:rich>
          </c:tx>
          <c:layout>
            <c:manualLayout>
              <c:xMode val="edge"/>
              <c:yMode val="edge"/>
              <c:x val="0.43087961705936184"/>
              <c:y val="0.91458021751251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04464"/>
        <c:crossesAt val="-7.0000000000000007E-2"/>
        <c:crossBetween val="midCat"/>
        <c:majorUnit val="1.0000000000000002E-2"/>
      </c:valAx>
      <c:valAx>
        <c:axId val="353604464"/>
        <c:scaling>
          <c:orientation val="minMax"/>
          <c:max val="0.1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2022 Forecast</a:t>
                </a:r>
              </a:p>
            </c:rich>
          </c:tx>
          <c:layout>
            <c:manualLayout>
              <c:xMode val="edge"/>
              <c:yMode val="edge"/>
              <c:x val="1.3707960834397615E-2"/>
              <c:y val="0.339096494473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03480"/>
        <c:crossesAt val="-7.0000000000000007E-2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85273456099474"/>
          <c:y val="0.48684763180247737"/>
          <c:w val="0.21412725554077858"/>
          <c:h val="0.314376462373043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</a:t>
            </a:r>
            <a:r>
              <a:rPr lang="en-US" baseline="0"/>
              <a:t> vs. 2022 Nominal Return Forecasts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36024155517146"/>
          <c:y val="9.2963933776974109E-2"/>
          <c:w val="0.84281336022021636"/>
          <c:h val="0.75556418286893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'Annual Comp'!$B$1:$F$1</c:f>
              <c:strCache>
                <c:ptCount val="1"/>
                <c:pt idx="0">
                  <c:v>US Large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'Annual Comp'!$C$3:$C$21</c:f>
              <c:numCache>
                <c:formatCode>0.0%</c:formatCode>
                <c:ptCount val="19"/>
                <c:pt idx="0">
                  <c:v>-5.7999999999999996E-2</c:v>
                </c:pt>
                <c:pt idx="1">
                  <c:v>1.4999999999999999E-2</c:v>
                </c:pt>
                <c:pt idx="2">
                  <c:v>4.9000000000000002E-2</c:v>
                </c:pt>
                <c:pt idx="3">
                  <c:v>0.04</c:v>
                </c:pt>
                <c:pt idx="4">
                  <c:v>5.8999999999999997E-2</c:v>
                </c:pt>
                <c:pt idx="5">
                  <c:v>0.04</c:v>
                </c:pt>
                <c:pt idx="6">
                  <c:v>-1E-3</c:v>
                </c:pt>
                <c:pt idx="7">
                  <c:v>6.6000000000000003E-2</c:v>
                </c:pt>
                <c:pt idx="8">
                  <c:v>3.5999999999999997E-2</c:v>
                </c:pt>
                <c:pt idx="9">
                  <c:v>6.4000000000000001E-2</c:v>
                </c:pt>
                <c:pt idx="10">
                  <c:v>6.25E-2</c:v>
                </c:pt>
                <c:pt idx="11">
                  <c:v>7.0999999999999994E-2</c:v>
                </c:pt>
                <c:pt idx="12">
                  <c:v>4.7E-2</c:v>
                </c:pt>
                <c:pt idx="13">
                  <c:v>4.2999999999999997E-2</c:v>
                </c:pt>
                <c:pt idx="14">
                  <c:v>6.5000000000000002E-2</c:v>
                </c:pt>
                <c:pt idx="15">
                  <c:v>5.8000000000000003E-2</c:v>
                </c:pt>
                <c:pt idx="16">
                  <c:v>6.6000000000000003E-2</c:v>
                </c:pt>
                <c:pt idx="17">
                  <c:v>4.3999999999999997E-2</c:v>
                </c:pt>
                <c:pt idx="18">
                  <c:v>5.7799999999999997E-2</c:v>
                </c:pt>
              </c:numCache>
            </c:numRef>
          </c:xVal>
          <c:yVal>
            <c:numRef>
              <c:f>'Annual Comp'!$B$3:$B$21</c:f>
              <c:numCache>
                <c:formatCode>0.0%</c:formatCode>
                <c:ptCount val="19"/>
                <c:pt idx="0">
                  <c:v>3.1E-2</c:v>
                </c:pt>
                <c:pt idx="1">
                  <c:v>6.5000000000000002E-2</c:v>
                </c:pt>
                <c:pt idx="2">
                  <c:v>8.2000000000000003E-2</c:v>
                </c:pt>
                <c:pt idx="3">
                  <c:v>4.1000000000000002E-2</c:v>
                </c:pt>
                <c:pt idx="4">
                  <c:v>6.2000000000000006E-2</c:v>
                </c:pt>
                <c:pt idx="5">
                  <c:v>4.1000000000000002E-2</c:v>
                </c:pt>
                <c:pt idx="6">
                  <c:v>5.8000000000000003E-2</c:v>
                </c:pt>
                <c:pt idx="7">
                  <c:v>6.4000000000000001E-2</c:v>
                </c:pt>
                <c:pt idx="8">
                  <c:v>5.7000000000000002E-2</c:v>
                </c:pt>
                <c:pt idx="9">
                  <c:v>7.6999999999999999E-2</c:v>
                </c:pt>
                <c:pt idx="10">
                  <c:v>5.2999999999999999E-2</c:v>
                </c:pt>
                <c:pt idx="11">
                  <c:v>7.0999999999999994E-2</c:v>
                </c:pt>
                <c:pt idx="12">
                  <c:v>4.9000000000000002E-2</c:v>
                </c:pt>
                <c:pt idx="13">
                  <c:v>0.06</c:v>
                </c:pt>
                <c:pt idx="14">
                  <c:v>5.8999999999999997E-2</c:v>
                </c:pt>
                <c:pt idx="15">
                  <c:v>5.0999999999999997E-2</c:v>
                </c:pt>
                <c:pt idx="16">
                  <c:v>6.5000000000000002E-2</c:v>
                </c:pt>
                <c:pt idx="17">
                  <c:v>8.4000000000000005E-2</c:v>
                </c:pt>
                <c:pt idx="18">
                  <c:v>5.8999999999999997E-2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47-4607-B9F9-E447BBED221E}"/>
            </c:ext>
          </c:extLst>
        </c:ser>
        <c:ser>
          <c:idx val="2"/>
          <c:order val="1"/>
          <c:tx>
            <c:strRef>
              <c:f>'Annual Comp'!$G$1:$K$1</c:f>
              <c:strCache>
                <c:ptCount val="1"/>
                <c:pt idx="0">
                  <c:v>US Small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'Annual Comp'!$H$3:$H$21</c:f>
              <c:numCache>
                <c:formatCode>0.0%</c:formatCode>
                <c:ptCount val="19"/>
                <c:pt idx="0">
                  <c:v>-6.3E-2</c:v>
                </c:pt>
                <c:pt idx="1">
                  <c:v>3.1E-2</c:v>
                </c:pt>
                <c:pt idx="2">
                  <c:v>5.6000000000000001E-2</c:v>
                </c:pt>
                <c:pt idx="5">
                  <c:v>4.8000000000000001E-2</c:v>
                </c:pt>
                <c:pt idx="7">
                  <c:v>7.0999999999999994E-2</c:v>
                </c:pt>
                <c:pt idx="8">
                  <c:v>3.4000000000000002E-2</c:v>
                </c:pt>
                <c:pt idx="9">
                  <c:v>7.5999999999999998E-2</c:v>
                </c:pt>
                <c:pt idx="11">
                  <c:v>0.08</c:v>
                </c:pt>
                <c:pt idx="12">
                  <c:v>5.1999999999999998E-2</c:v>
                </c:pt>
                <c:pt idx="14">
                  <c:v>7.6999999999999999E-2</c:v>
                </c:pt>
                <c:pt idx="18">
                  <c:v>6.2700000000000006E-2</c:v>
                </c:pt>
              </c:numCache>
            </c:numRef>
          </c:xVal>
          <c:yVal>
            <c:numRef>
              <c:f>'Annual Comp'!$G$3:$G$21</c:f>
              <c:numCache>
                <c:formatCode>0.0%</c:formatCode>
                <c:ptCount val="19"/>
                <c:pt idx="0">
                  <c:v>3.3000000000000002E-2</c:v>
                </c:pt>
                <c:pt idx="1">
                  <c:v>9.8000000000000004E-2</c:v>
                </c:pt>
                <c:pt idx="2">
                  <c:v>0.08</c:v>
                </c:pt>
                <c:pt idx="3">
                  <c:v>4.3999999999999997E-2</c:v>
                </c:pt>
                <c:pt idx="5">
                  <c:v>5.0999999999999997E-2</c:v>
                </c:pt>
                <c:pt idx="7">
                  <c:v>6.8000000000000005E-2</c:v>
                </c:pt>
                <c:pt idx="9">
                  <c:v>5.8999999999999997E-2</c:v>
                </c:pt>
                <c:pt idx="11">
                  <c:v>7.6999999999999999E-2</c:v>
                </c:pt>
                <c:pt idx="12">
                  <c:v>5.8000000000000003E-2</c:v>
                </c:pt>
                <c:pt idx="14">
                  <c:v>6.9000000000000006E-2</c:v>
                </c:pt>
                <c:pt idx="15">
                  <c:v>5.6000000000000001E-2</c:v>
                </c:pt>
                <c:pt idx="16">
                  <c:v>6.7000000000000004E-2</c:v>
                </c:pt>
                <c:pt idx="18">
                  <c:v>6.6000000000000003E-2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47-4607-B9F9-E447BBED221E}"/>
            </c:ext>
          </c:extLst>
        </c:ser>
        <c:ser>
          <c:idx val="3"/>
          <c:order val="2"/>
          <c:tx>
            <c:strRef>
              <c:f>'Annual Comp'!$L$1:$P$1</c:f>
              <c:strCache>
                <c:ptCount val="1"/>
                <c:pt idx="0">
                  <c:v>Non-US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'Annual Comp'!$M$3:$M$21</c:f>
              <c:numCache>
                <c:formatCode>0.0%</c:formatCode>
                <c:ptCount val="19"/>
                <c:pt idx="0">
                  <c:v>-5.9999999999999949E-3</c:v>
                </c:pt>
                <c:pt idx="1">
                  <c:v>6.2E-2</c:v>
                </c:pt>
                <c:pt idx="2">
                  <c:v>6.6000000000000003E-2</c:v>
                </c:pt>
                <c:pt idx="3">
                  <c:v>6.4000000000000001E-2</c:v>
                </c:pt>
                <c:pt idx="4">
                  <c:v>6.0000000000000005E-2</c:v>
                </c:pt>
                <c:pt idx="5">
                  <c:v>4.7E-2</c:v>
                </c:pt>
                <c:pt idx="6">
                  <c:v>4.8000000000000001E-2</c:v>
                </c:pt>
                <c:pt idx="7">
                  <c:v>6.5000000000000002E-2</c:v>
                </c:pt>
                <c:pt idx="8">
                  <c:v>6.5000000000000002E-2</c:v>
                </c:pt>
                <c:pt idx="9">
                  <c:v>7.4999999999999997E-2</c:v>
                </c:pt>
                <c:pt idx="10">
                  <c:v>6.3E-2</c:v>
                </c:pt>
                <c:pt idx="11">
                  <c:v>6.4000000000000001E-2</c:v>
                </c:pt>
                <c:pt idx="12">
                  <c:v>6.8000000000000005E-2</c:v>
                </c:pt>
                <c:pt idx="13">
                  <c:v>4.4999999999999998E-2</c:v>
                </c:pt>
                <c:pt idx="14">
                  <c:v>7.0000000000000007E-2</c:v>
                </c:pt>
                <c:pt idx="15">
                  <c:v>7.0999999999999994E-2</c:v>
                </c:pt>
                <c:pt idx="16">
                  <c:v>6.8000000000000005E-2</c:v>
                </c:pt>
                <c:pt idx="17">
                  <c:v>4.3999999999999997E-2</c:v>
                </c:pt>
                <c:pt idx="18">
                  <c:v>6.3799999999999996E-2</c:v>
                </c:pt>
              </c:numCache>
            </c:numRef>
          </c:xVal>
          <c:yVal>
            <c:numRef>
              <c:f>'Annual Comp'!$L$3:$L$21</c:f>
              <c:numCache>
                <c:formatCode>0.0%</c:formatCode>
                <c:ptCount val="19"/>
                <c:pt idx="0">
                  <c:v>6.2E-2</c:v>
                </c:pt>
                <c:pt idx="1">
                  <c:v>0.126</c:v>
                </c:pt>
                <c:pt idx="2">
                  <c:v>9.6000000000000002E-2</c:v>
                </c:pt>
                <c:pt idx="3">
                  <c:v>6.5000000000000002E-2</c:v>
                </c:pt>
                <c:pt idx="4">
                  <c:v>0.06</c:v>
                </c:pt>
                <c:pt idx="5">
                  <c:v>5.6000000000000001E-2</c:v>
                </c:pt>
                <c:pt idx="6">
                  <c:v>8.7999999999999995E-2</c:v>
                </c:pt>
                <c:pt idx="7">
                  <c:v>7.4999999999999997E-2</c:v>
                </c:pt>
                <c:pt idx="8">
                  <c:v>8.2000000000000003E-2</c:v>
                </c:pt>
                <c:pt idx="9">
                  <c:v>0.105</c:v>
                </c:pt>
                <c:pt idx="10">
                  <c:v>5.2999999999999999E-2</c:v>
                </c:pt>
                <c:pt idx="11">
                  <c:v>6.4000000000000001E-2</c:v>
                </c:pt>
                <c:pt idx="12">
                  <c:v>7.3999999999999996E-2</c:v>
                </c:pt>
                <c:pt idx="13">
                  <c:v>6.0999999999999999E-2</c:v>
                </c:pt>
                <c:pt idx="14">
                  <c:v>5.8000000000000003E-2</c:v>
                </c:pt>
                <c:pt idx="15">
                  <c:v>5.6000000000000001E-2</c:v>
                </c:pt>
                <c:pt idx="16">
                  <c:v>6.5000000000000002E-2</c:v>
                </c:pt>
                <c:pt idx="17">
                  <c:v>8.1000000000000003E-2</c:v>
                </c:pt>
                <c:pt idx="18">
                  <c:v>6.5000000000000002E-2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47-4607-B9F9-E447BBED221E}"/>
            </c:ext>
          </c:extLst>
        </c:ser>
        <c:ser>
          <c:idx val="4"/>
          <c:order val="3"/>
          <c:tx>
            <c:strRef>
              <c:f>'Annual Comp'!$Q$1:$U$1</c:f>
              <c:strCache>
                <c:ptCount val="1"/>
                <c:pt idx="0">
                  <c:v>Emerg. Mkt.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'Annual Comp'!$R$3:$R$21</c:f>
              <c:numCache>
                <c:formatCode>0.0%</c:formatCode>
                <c:ptCount val="19"/>
                <c:pt idx="0">
                  <c:v>9.0000000000000011E-3</c:v>
                </c:pt>
                <c:pt idx="1">
                  <c:v>0.08</c:v>
                </c:pt>
                <c:pt idx="2">
                  <c:v>7.5999999999999998E-2</c:v>
                </c:pt>
                <c:pt idx="3">
                  <c:v>6.9000000000000006E-2</c:v>
                </c:pt>
                <c:pt idx="4">
                  <c:v>6.5000000000000002E-2</c:v>
                </c:pt>
                <c:pt idx="5">
                  <c:v>7.8E-2</c:v>
                </c:pt>
                <c:pt idx="6">
                  <c:v>4.4999999999999998E-2</c:v>
                </c:pt>
                <c:pt idx="9">
                  <c:v>7.0999999999999994E-2</c:v>
                </c:pt>
                <c:pt idx="10">
                  <c:v>8.3000000000000004E-2</c:v>
                </c:pt>
                <c:pt idx="11">
                  <c:v>7.9000000000000001E-2</c:v>
                </c:pt>
                <c:pt idx="12">
                  <c:v>7.1999999999999995E-2</c:v>
                </c:pt>
                <c:pt idx="13">
                  <c:v>5.2999999999999999E-2</c:v>
                </c:pt>
                <c:pt idx="14">
                  <c:v>8.5999999999999993E-2</c:v>
                </c:pt>
                <c:pt idx="15">
                  <c:v>6.8000000000000005E-2</c:v>
                </c:pt>
                <c:pt idx="17">
                  <c:v>6.7000000000000004E-2</c:v>
                </c:pt>
                <c:pt idx="18">
                  <c:v>7.2400000000000006E-2</c:v>
                </c:pt>
              </c:numCache>
            </c:numRef>
          </c:xVal>
          <c:yVal>
            <c:numRef>
              <c:f>'Annual Comp'!$Q$3:$Q$21</c:f>
              <c:numCache>
                <c:formatCode>0.0%</c:formatCode>
                <c:ptCount val="19"/>
                <c:pt idx="0">
                  <c:v>8.4999999999999992E-2</c:v>
                </c:pt>
                <c:pt idx="1">
                  <c:v>0.126</c:v>
                </c:pt>
                <c:pt idx="2">
                  <c:v>0.111</c:v>
                </c:pt>
                <c:pt idx="3">
                  <c:v>6.9000000000000006E-2</c:v>
                </c:pt>
                <c:pt idx="4">
                  <c:v>7.0000000000000007E-2</c:v>
                </c:pt>
                <c:pt idx="5">
                  <c:v>8.3000000000000004E-2</c:v>
                </c:pt>
                <c:pt idx="6">
                  <c:v>0.10100000000000001</c:v>
                </c:pt>
                <c:pt idx="8">
                  <c:v>0.08</c:v>
                </c:pt>
                <c:pt idx="9">
                  <c:v>0.10100000000000001</c:v>
                </c:pt>
                <c:pt idx="10">
                  <c:v>0.05</c:v>
                </c:pt>
                <c:pt idx="11">
                  <c:v>7.4999999999999997E-2</c:v>
                </c:pt>
                <c:pt idx="12">
                  <c:v>8.3000000000000004E-2</c:v>
                </c:pt>
                <c:pt idx="13">
                  <c:v>5.8000000000000003E-2</c:v>
                </c:pt>
                <c:pt idx="14">
                  <c:v>7.5999999999999998E-2</c:v>
                </c:pt>
                <c:pt idx="15">
                  <c:v>7.5999999999999998E-2</c:v>
                </c:pt>
                <c:pt idx="16">
                  <c:v>6.9000000000000006E-2</c:v>
                </c:pt>
                <c:pt idx="17">
                  <c:v>0.113</c:v>
                </c:pt>
                <c:pt idx="18">
                  <c:v>7.2999999999999995E-2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47-4607-B9F9-E447BBED221E}"/>
            </c:ext>
          </c:extLst>
        </c:ser>
        <c:ser>
          <c:idx val="5"/>
          <c:order val="4"/>
          <c:tx>
            <c:strRef>
              <c:f>'Annual Comp'!$V$1:$Z$1</c:f>
              <c:strCache>
                <c:ptCount val="1"/>
                <c:pt idx="0">
                  <c:v>US Bonds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'Annual Comp'!$W$3:$W$21</c:f>
              <c:numCache>
                <c:formatCode>0.0%</c:formatCode>
                <c:ptCount val="19"/>
                <c:pt idx="0">
                  <c:v>-8.9999999999999976E-3</c:v>
                </c:pt>
                <c:pt idx="1">
                  <c:v>2.5000000000000001E-2</c:v>
                </c:pt>
                <c:pt idx="2">
                  <c:v>3.4000000000000002E-2</c:v>
                </c:pt>
                <c:pt idx="3">
                  <c:v>1.6E-2</c:v>
                </c:pt>
                <c:pt idx="4">
                  <c:v>1.6E-2</c:v>
                </c:pt>
                <c:pt idx="5">
                  <c:v>1.0999999999999999E-2</c:v>
                </c:pt>
                <c:pt idx="6">
                  <c:v>0.01</c:v>
                </c:pt>
                <c:pt idx="7">
                  <c:v>1.7000000000000001E-2</c:v>
                </c:pt>
                <c:pt idx="8">
                  <c:v>1.6E-2</c:v>
                </c:pt>
                <c:pt idx="9">
                  <c:v>1.2999999999999999E-2</c:v>
                </c:pt>
                <c:pt idx="10">
                  <c:v>-3.0000000000000001E-3</c:v>
                </c:pt>
                <c:pt idx="11">
                  <c:v>3.1E-2</c:v>
                </c:pt>
                <c:pt idx="12">
                  <c:v>0</c:v>
                </c:pt>
                <c:pt idx="13">
                  <c:v>2.4E-2</c:v>
                </c:pt>
                <c:pt idx="14">
                  <c:v>5.0000000000000001E-3</c:v>
                </c:pt>
                <c:pt idx="15">
                  <c:v>2.4E-2</c:v>
                </c:pt>
                <c:pt idx="16">
                  <c:v>1.7999999999999999E-2</c:v>
                </c:pt>
                <c:pt idx="17">
                  <c:v>8.0000000000000002E-3</c:v>
                </c:pt>
                <c:pt idx="18">
                  <c:v>1.15E-2</c:v>
                </c:pt>
              </c:numCache>
            </c:numRef>
          </c:xVal>
          <c:yVal>
            <c:numRef>
              <c:f>'Annual Comp'!$V$3:$V$21</c:f>
              <c:numCache>
                <c:formatCode>0.0%</c:formatCode>
                <c:ptCount val="19"/>
                <c:pt idx="0">
                  <c:v>2.1999999999999999E-2</c:v>
                </c:pt>
                <c:pt idx="1">
                  <c:v>4.1000000000000002E-2</c:v>
                </c:pt>
                <c:pt idx="2">
                  <c:v>3.7999999999999999E-2</c:v>
                </c:pt>
                <c:pt idx="3">
                  <c:v>2.1000000000000001E-2</c:v>
                </c:pt>
                <c:pt idx="4">
                  <c:v>1.8000000000000002E-2</c:v>
                </c:pt>
                <c:pt idx="5">
                  <c:v>0.02</c:v>
                </c:pt>
                <c:pt idx="6">
                  <c:v>3.7999999999999999E-2</c:v>
                </c:pt>
                <c:pt idx="7">
                  <c:v>2.3E-2</c:v>
                </c:pt>
                <c:pt idx="8">
                  <c:v>4.2000000000000003E-2</c:v>
                </c:pt>
                <c:pt idx="9">
                  <c:v>2.5999999999999999E-2</c:v>
                </c:pt>
                <c:pt idx="10">
                  <c:v>0.01</c:v>
                </c:pt>
                <c:pt idx="11">
                  <c:v>3.5999999999999997E-2</c:v>
                </c:pt>
                <c:pt idx="12">
                  <c:v>0</c:v>
                </c:pt>
                <c:pt idx="13">
                  <c:v>3.6999999999999998E-2</c:v>
                </c:pt>
                <c:pt idx="14">
                  <c:v>8.9999999999999993E-3</c:v>
                </c:pt>
                <c:pt idx="15">
                  <c:v>2.1000000000000001E-2</c:v>
                </c:pt>
                <c:pt idx="16">
                  <c:v>1.7999999999999999E-2</c:v>
                </c:pt>
                <c:pt idx="17">
                  <c:v>0.03</c:v>
                </c:pt>
                <c:pt idx="18">
                  <c:v>1.4999999999999999E-2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47-4607-B9F9-E447BBED221E}"/>
            </c:ext>
          </c:extLst>
        </c:ser>
        <c:ser>
          <c:idx val="6"/>
          <c:order val="5"/>
          <c:tx>
            <c:strRef>
              <c:f>'Annual Comp'!$AA$1:$AE$1</c:f>
              <c:strCache>
                <c:ptCount val="1"/>
                <c:pt idx="0">
                  <c:v>Non-US Bonds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B482DA"/>
              </a:solidFill>
              <a:ln w="9525">
                <a:solidFill>
                  <a:srgbClr val="B482DA"/>
                </a:solidFill>
              </a:ln>
              <a:effectLst/>
            </c:spPr>
          </c:marker>
          <c:xVal>
            <c:numRef>
              <c:f>'Annual Comp'!$AB$3:$AB$21</c:f>
              <c:numCache>
                <c:formatCode>0.0%</c:formatCode>
                <c:ptCount val="19"/>
                <c:pt idx="0">
                  <c:v>-2.2999999999999996E-2</c:v>
                </c:pt>
                <c:pt idx="1">
                  <c:v>1.7000000000000001E-2</c:v>
                </c:pt>
                <c:pt idx="2">
                  <c:v>2.5999999999999999E-2</c:v>
                </c:pt>
                <c:pt idx="3">
                  <c:v>7.0000000000000001E-3</c:v>
                </c:pt>
                <c:pt idx="4">
                  <c:v>6.9999999999999993E-3</c:v>
                </c:pt>
                <c:pt idx="5">
                  <c:v>3.0000000000000001E-3</c:v>
                </c:pt>
                <c:pt idx="8">
                  <c:v>1.7999999999999999E-2</c:v>
                </c:pt>
                <c:pt idx="9">
                  <c:v>1.0999999999999999E-2</c:v>
                </c:pt>
                <c:pt idx="10">
                  <c:v>0</c:v>
                </c:pt>
                <c:pt idx="11">
                  <c:v>0.02</c:v>
                </c:pt>
                <c:pt idx="12">
                  <c:v>1.0999999999999999E-2</c:v>
                </c:pt>
                <c:pt idx="13">
                  <c:v>1.0999999999999999E-2</c:v>
                </c:pt>
                <c:pt idx="14">
                  <c:v>-1E-3</c:v>
                </c:pt>
                <c:pt idx="15">
                  <c:v>0.01</c:v>
                </c:pt>
                <c:pt idx="17">
                  <c:v>-3.0000000000000001E-3</c:v>
                </c:pt>
                <c:pt idx="18">
                  <c:v>1.4E-2</c:v>
                </c:pt>
              </c:numCache>
            </c:numRef>
          </c:xVal>
          <c:yVal>
            <c:numRef>
              <c:f>'Annual Comp'!$AA$3:$AA$21</c:f>
              <c:numCache>
                <c:formatCode>0.0%</c:formatCode>
                <c:ptCount val="19"/>
                <c:pt idx="0">
                  <c:v>9.0000000000000011E-3</c:v>
                </c:pt>
                <c:pt idx="1">
                  <c:v>7.1999999999999995E-2</c:v>
                </c:pt>
                <c:pt idx="2">
                  <c:v>0.04</c:v>
                </c:pt>
                <c:pt idx="3">
                  <c:v>2.4E-2</c:v>
                </c:pt>
                <c:pt idx="4">
                  <c:v>1.1000000000000001E-2</c:v>
                </c:pt>
                <c:pt idx="5">
                  <c:v>8.0000000000000002E-3</c:v>
                </c:pt>
                <c:pt idx="8">
                  <c:v>4.4999999999999998E-2</c:v>
                </c:pt>
                <c:pt idx="9">
                  <c:v>3.5999999999999997E-2</c:v>
                </c:pt>
                <c:pt idx="10">
                  <c:v>8.0000000000000002E-3</c:v>
                </c:pt>
                <c:pt idx="11">
                  <c:v>2.3E-2</c:v>
                </c:pt>
                <c:pt idx="12">
                  <c:v>4.0000000000000001E-3</c:v>
                </c:pt>
                <c:pt idx="13">
                  <c:v>2.1000000000000001E-2</c:v>
                </c:pt>
                <c:pt idx="14">
                  <c:v>3.0000000000000001E-3</c:v>
                </c:pt>
                <c:pt idx="15">
                  <c:v>1.2E-2</c:v>
                </c:pt>
                <c:pt idx="16">
                  <c:v>8.0000000000000002E-3</c:v>
                </c:pt>
                <c:pt idx="17">
                  <c:v>2.1000000000000001E-2</c:v>
                </c:pt>
                <c:pt idx="18">
                  <c:v>1.7999999999999999E-2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47-4607-B9F9-E447BBED221E}"/>
            </c:ext>
          </c:extLst>
        </c:ser>
        <c:ser>
          <c:idx val="1"/>
          <c:order val="6"/>
          <c:tx>
            <c:v>Match Line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635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47-4607-B9F9-E447BBED221E}"/>
              </c:ext>
            </c:extLst>
          </c:dPt>
          <c:xVal>
            <c:numRef>
              <c:f>'Annual Comp'!$E$22:$E$23</c:f>
              <c:numCache>
                <c:formatCode>0.0%</c:formatCode>
                <c:ptCount val="2"/>
                <c:pt idx="0">
                  <c:v>-7.0000000000000007E-2</c:v>
                </c:pt>
                <c:pt idx="1">
                  <c:v>0.1</c:v>
                </c:pt>
              </c:numCache>
            </c:numRef>
          </c:xVal>
          <c:yVal>
            <c:numRef>
              <c:f>'Annual Comp'!$F$22:$F$23</c:f>
              <c:numCache>
                <c:formatCode>0.0%</c:formatCode>
                <c:ptCount val="2"/>
                <c:pt idx="0">
                  <c:v>-7.0000000000000007E-2</c:v>
                </c:pt>
                <c:pt idx="1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47-4607-B9F9-E447BBED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603480"/>
        <c:axId val="353604464"/>
      </c:scatterChart>
      <c:valAx>
        <c:axId val="353603480"/>
        <c:scaling>
          <c:orientation val="minMax"/>
          <c:max val="0.1"/>
          <c:min val="-7.0000000000000007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2021 Forecast</a:t>
                </a:r>
              </a:p>
            </c:rich>
          </c:tx>
          <c:layout>
            <c:manualLayout>
              <c:xMode val="edge"/>
              <c:yMode val="edge"/>
              <c:x val="0.43087961705936184"/>
              <c:y val="0.91458021751251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04464"/>
        <c:crossesAt val="-7.0000000000000007E-2"/>
        <c:crossBetween val="midCat"/>
        <c:majorUnit val="1.0000000000000002E-2"/>
      </c:valAx>
      <c:valAx>
        <c:axId val="353604464"/>
        <c:scaling>
          <c:orientation val="minMax"/>
          <c:max val="0.1"/>
          <c:min val="-7.0000000000000007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2022 Forecast</a:t>
                </a:r>
              </a:p>
            </c:rich>
          </c:tx>
          <c:layout>
            <c:manualLayout>
              <c:xMode val="edge"/>
              <c:yMode val="edge"/>
              <c:x val="1.3707960834397615E-2"/>
              <c:y val="0.339096494473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03480"/>
        <c:crossesAt val="-7.0000000000000007E-2"/>
        <c:crossBetween val="midCat"/>
        <c:majorUnit val="1.0000000000000002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25756029826016"/>
          <c:y val="0.4074300275668718"/>
          <c:w val="0.20221185488543156"/>
          <c:h val="0.34084899711824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Long-term Return Forecasts Since 2018 - Average Across Sources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'Annual Comp'!$B$59</c:f>
              <c:strCache>
                <c:ptCount val="1"/>
                <c:pt idx="0">
                  <c:v>US Stocks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Comp'!$B$60:$B$64</c:f>
              <c:numCache>
                <c:formatCode>0.00%</c:formatCode>
                <c:ptCount val="5"/>
                <c:pt idx="0">
                  <c:v>4.1499999999999995E-2</c:v>
                </c:pt>
                <c:pt idx="1">
                  <c:v>4.3749999999999997E-2</c:v>
                </c:pt>
                <c:pt idx="2">
                  <c:v>4.4400000000000002E-2</c:v>
                </c:pt>
                <c:pt idx="3">
                  <c:v>4.3384210526315796E-2</c:v>
                </c:pt>
                <c:pt idx="4">
                  <c:v>5.9421052631578951E-2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1-4239-BD16-ECBD98DFDF53}"/>
            </c:ext>
          </c:extLst>
        </c:ser>
        <c:ser>
          <c:idx val="1"/>
          <c:order val="1"/>
          <c:tx>
            <c:strRef>
              <c:f>'Annual Comp'!$C$59</c:f>
              <c:strCache>
                <c:ptCount val="1"/>
                <c:pt idx="0">
                  <c:v>US Small Cap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Comp'!$C$60:$C$64</c:f>
              <c:numCache>
                <c:formatCode>0.00%</c:formatCode>
                <c:ptCount val="5"/>
                <c:pt idx="0">
                  <c:v>4.1900000000000007E-2</c:v>
                </c:pt>
                <c:pt idx="1">
                  <c:v>4.4200000000000003E-2</c:v>
                </c:pt>
                <c:pt idx="2">
                  <c:v>5.1857142857142859E-2</c:v>
                </c:pt>
                <c:pt idx="3">
                  <c:v>4.7700000000000006E-2</c:v>
                </c:pt>
                <c:pt idx="4">
                  <c:v>6.3538461538461544E-2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F1-4239-BD16-ECBD98DFDF53}"/>
            </c:ext>
          </c:extLst>
        </c:ser>
        <c:ser>
          <c:idx val="2"/>
          <c:order val="2"/>
          <c:tx>
            <c:strRef>
              <c:f>'Annual Comp'!$D$59</c:f>
              <c:strCache>
                <c:ptCount val="1"/>
                <c:pt idx="0">
                  <c:v>Non-US Stocks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Comp'!$D$60:$D$64</c:f>
              <c:numCache>
                <c:formatCode>0.00%</c:formatCode>
                <c:ptCount val="5"/>
                <c:pt idx="0">
                  <c:v>6.083333333333333E-2</c:v>
                </c:pt>
                <c:pt idx="1">
                  <c:v>6.7049999999999985E-2</c:v>
                </c:pt>
                <c:pt idx="2">
                  <c:v>6.88E-2</c:v>
                </c:pt>
                <c:pt idx="3">
                  <c:v>5.8042105263157909E-2</c:v>
                </c:pt>
                <c:pt idx="4">
                  <c:v>7.3263157894736836E-2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F1-4239-BD16-ECBD98DFDF53}"/>
            </c:ext>
          </c:extLst>
        </c:ser>
        <c:ser>
          <c:idx val="3"/>
          <c:order val="3"/>
          <c:tx>
            <c:strRef>
              <c:f>'Annual Comp'!$E$59</c:f>
              <c:strCache>
                <c:ptCount val="1"/>
                <c:pt idx="0">
                  <c:v>EM Stocks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Comp'!$E$60:$E$64</c:f>
              <c:numCache>
                <c:formatCode>0.00%</c:formatCode>
                <c:ptCount val="5"/>
                <c:pt idx="0">
                  <c:v>7.0940476190476193E-2</c:v>
                </c:pt>
                <c:pt idx="1">
                  <c:v>8.0285714285714294E-2</c:v>
                </c:pt>
                <c:pt idx="2">
                  <c:v>7.3249999999999996E-2</c:v>
                </c:pt>
                <c:pt idx="3">
                  <c:v>6.7087499999999994E-2</c:v>
                </c:pt>
                <c:pt idx="4">
                  <c:v>8.3277777777777784E-2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F1-4239-BD16-ECBD98DFDF53}"/>
            </c:ext>
          </c:extLst>
        </c:ser>
        <c:ser>
          <c:idx val="4"/>
          <c:order val="4"/>
          <c:tx>
            <c:strRef>
              <c:f>'Annual Comp'!$F$59</c:f>
              <c:strCache>
                <c:ptCount val="1"/>
                <c:pt idx="0">
                  <c:v>US Bonds</c:v>
                </c:pt>
              </c:strCache>
            </c:strRef>
          </c:tx>
          <c:spPr>
            <a:ln w="28575" cap="rnd">
              <a:solidFill>
                <a:srgbClr val="B482DA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Comp'!$F$60:$F$64</c:f>
              <c:numCache>
                <c:formatCode>0.00%</c:formatCode>
                <c:ptCount val="5"/>
                <c:pt idx="0">
                  <c:v>2.8111111111111111E-2</c:v>
                </c:pt>
                <c:pt idx="1">
                  <c:v>2.2444444444444447E-2</c:v>
                </c:pt>
                <c:pt idx="2">
                  <c:v>1.3000000000000001E-2</c:v>
                </c:pt>
                <c:pt idx="3">
                  <c:v>1.4078947368421054E-2</c:v>
                </c:pt>
                <c:pt idx="4">
                  <c:v>2.4473684210526321E-2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F1-4239-BD16-ECBD98DFDF53}"/>
            </c:ext>
          </c:extLst>
        </c:ser>
        <c:ser>
          <c:idx val="5"/>
          <c:order val="5"/>
          <c:tx>
            <c:strRef>
              <c:f>'Annual Comp'!$G$59</c:f>
              <c:strCache>
                <c:ptCount val="1"/>
                <c:pt idx="0">
                  <c:v>Non-US Bonds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'Annual Comp'!$A$60:$A$64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'Annual Comp'!$G$60:$G$64</c:f>
              <c:numCache>
                <c:formatCode>0.00%</c:formatCode>
                <c:ptCount val="5"/>
                <c:pt idx="0">
                  <c:v>1.7999999999999999E-2</c:v>
                </c:pt>
                <c:pt idx="1">
                  <c:v>1.3071428571428572E-2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2.1352941176470595E-2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F1-4239-BD16-ECBD98DF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822399"/>
        <c:axId val="1233822815"/>
      </c:lineChart>
      <c:catAx>
        <c:axId val="1233822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822815"/>
        <c:crosses val="autoZero"/>
        <c:auto val="1"/>
        <c:lblAlgn val="ctr"/>
        <c:lblOffset val="100"/>
        <c:noMultiLvlLbl val="0"/>
      </c:catAx>
      <c:valAx>
        <c:axId val="123382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Annualized Return</a:t>
                </a:r>
              </a:p>
            </c:rich>
          </c:tx>
          <c:layout>
            <c:manualLayout>
              <c:xMode val="edge"/>
              <c:yMode val="edge"/>
              <c:x val="1.5017828722851118E-2"/>
              <c:y val="0.290741839268505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822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Running Annualized Return Since 2018 to Five-Year Forecasts of Annualized Returns - U.S. Stocks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69038759447865"/>
          <c:y val="0.14662088150509336"/>
          <c:w val="0.84433631189359759"/>
          <c:h val="0.74642620074635446"/>
        </c:manualLayout>
      </c:layout>
      <c:scatterChart>
        <c:scatterStyle val="lineMarker"/>
        <c:varyColors val="0"/>
        <c:ser>
          <c:idx val="0"/>
          <c:order val="0"/>
          <c:tx>
            <c:v>Actual Annualized Return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Accuracy!$A$4:$A$12</c:f>
              <c:numCache>
                <c:formatCode>General</c:formatCode>
                <c:ptCount val="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numCache>
            </c:numRef>
          </c:xVal>
          <c:yVal>
            <c:numRef>
              <c:f>Accuracy!$D$4:$D$8</c:f>
              <c:numCache>
                <c:formatCode>0.00%</c:formatCode>
                <c:ptCount val="5"/>
                <c:pt idx="0">
                  <c:v>-4.2300000000000004E-2</c:v>
                </c:pt>
                <c:pt idx="1">
                  <c:v>0.1209808963581851</c:v>
                </c:pt>
                <c:pt idx="2">
                  <c:v>0.14035064119407625</c:v>
                </c:pt>
                <c:pt idx="3">
                  <c:v>0.17484139246071417</c:v>
                </c:pt>
                <c:pt idx="4">
                  <c:v>7.6969080899491837E-2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F4-4000-9BDE-3CC76D80CED2}"/>
            </c:ext>
          </c:extLst>
        </c:ser>
        <c:ser>
          <c:idx val="1"/>
          <c:order val="1"/>
          <c:tx>
            <c:v>2018 Avg 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9656311962987523E-2"/>
                  <c:y val="2.036245163917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F4-4000-9BDE-3CC76D80CE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Accuracy!$A$4:$A$8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xVal>
          <c:yVal>
            <c:numRef>
              <c:f>Accuracy!$E$4:$E$8</c:f>
              <c:numCache>
                <c:formatCode>0.00%</c:formatCode>
                <c:ptCount val="5"/>
                <c:pt idx="0">
                  <c:v>4.1499999999999995E-2</c:v>
                </c:pt>
                <c:pt idx="1">
                  <c:v>4.1499999999999995E-2</c:v>
                </c:pt>
                <c:pt idx="2">
                  <c:v>4.1499999999999995E-2</c:v>
                </c:pt>
                <c:pt idx="3">
                  <c:v>4.1499999999999995E-2</c:v>
                </c:pt>
                <c:pt idx="4">
                  <c:v>4.1499999999999995E-2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4-4000-9BDE-3CC76D80CED2}"/>
            </c:ext>
          </c:extLst>
        </c:ser>
        <c:ser>
          <c:idx val="2"/>
          <c:order val="2"/>
          <c:tx>
            <c:v>2019 Avg Forecast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Accuracy!$A$5:$A$9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xVal>
          <c:yVal>
            <c:numRef>
              <c:f>Accuracy!$F$5:$F$9</c:f>
              <c:numCache>
                <c:formatCode>0.00%</c:formatCode>
                <c:ptCount val="5"/>
                <c:pt idx="0">
                  <c:v>4.3749999999999997E-2</c:v>
                </c:pt>
                <c:pt idx="1">
                  <c:v>4.3749999999999997E-2</c:v>
                </c:pt>
                <c:pt idx="2">
                  <c:v>4.3749999999999997E-2</c:v>
                </c:pt>
                <c:pt idx="3">
                  <c:v>4.3749999999999997E-2</c:v>
                </c:pt>
                <c:pt idx="4">
                  <c:v>4.3749999999999997E-2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F4-4000-9BDE-3CC76D80CED2}"/>
            </c:ext>
          </c:extLst>
        </c:ser>
        <c:ser>
          <c:idx val="3"/>
          <c:order val="3"/>
          <c:tx>
            <c:v>2020 Avg Forecast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1859440405375634E-2"/>
                  <c:y val="-1.832620647525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F4-4000-9BDE-3CC76D80CE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Accuracy!$A$6:$A$10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xVal>
          <c:yVal>
            <c:numRef>
              <c:f>Accuracy!$G$6:$G$10</c:f>
              <c:numCache>
                <c:formatCode>0.00%</c:formatCode>
                <c:ptCount val="5"/>
                <c:pt idx="0">
                  <c:v>4.4400000000000002E-2</c:v>
                </c:pt>
                <c:pt idx="1">
                  <c:v>4.4400000000000002E-2</c:v>
                </c:pt>
                <c:pt idx="2">
                  <c:v>4.4400000000000002E-2</c:v>
                </c:pt>
                <c:pt idx="3">
                  <c:v>4.4400000000000002E-2</c:v>
                </c:pt>
                <c:pt idx="4">
                  <c:v>4.4400000000000002E-2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F4-4000-9BDE-3CC76D80CED2}"/>
            </c:ext>
          </c:extLst>
        </c:ser>
        <c:ser>
          <c:idx val="4"/>
          <c:order val="4"/>
          <c:tx>
            <c:v>2021 Avg Forecast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F4-4000-9BDE-3CC76D80CED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Accuracy!$A$7:$A$11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xVal>
          <c:yVal>
            <c:numRef>
              <c:f>Accuracy!$H$7:$H$11</c:f>
              <c:numCache>
                <c:formatCode>0.00%</c:formatCode>
                <c:ptCount val="5"/>
                <c:pt idx="0">
                  <c:v>4.3384210526315796E-2</c:v>
                </c:pt>
                <c:pt idx="1">
                  <c:v>4.3384210526315796E-2</c:v>
                </c:pt>
                <c:pt idx="2">
                  <c:v>4.3384210526315796E-2</c:v>
                </c:pt>
                <c:pt idx="3">
                  <c:v>4.3384210526315796E-2</c:v>
                </c:pt>
                <c:pt idx="4">
                  <c:v>4.3384210526315796E-2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F4-4000-9BDE-3CC76D80CED2}"/>
            </c:ext>
          </c:extLst>
        </c:ser>
        <c:ser>
          <c:idx val="5"/>
          <c:order val="5"/>
          <c:tx>
            <c:v>2022 Avg Forecast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1.3218770654329148E-2"/>
                  <c:y val="-1.489425081918379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F4-4000-9BDE-3CC76D80C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Accuracy!$A$8:$A$12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xVal>
          <c:yVal>
            <c:numRef>
              <c:f>Accuracy!$I$8:$I$12</c:f>
              <c:numCache>
                <c:formatCode>0.00%</c:formatCode>
                <c:ptCount val="5"/>
                <c:pt idx="0">
                  <c:v>5.9421052631578951E-2</c:v>
                </c:pt>
                <c:pt idx="1">
                  <c:v>5.9421052631578951E-2</c:v>
                </c:pt>
                <c:pt idx="2">
                  <c:v>5.9421052631578951E-2</c:v>
                </c:pt>
                <c:pt idx="3">
                  <c:v>5.9421052631578951E-2</c:v>
                </c:pt>
                <c:pt idx="4">
                  <c:v>5.9421052631578951E-2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F4-4000-9BDE-3CC76D80C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4361423"/>
        <c:axId val="924371823"/>
      </c:scatterChart>
      <c:valAx>
        <c:axId val="924361423"/>
        <c:scaling>
          <c:orientation val="minMax"/>
          <c:max val="2026"/>
          <c:min val="20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71823"/>
        <c:crossesAt val="-5.000000000000001E-2"/>
        <c:crossBetween val="midCat"/>
      </c:valAx>
      <c:valAx>
        <c:axId val="924371823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Annualized Return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3614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192435463081984"/>
          <c:y val="0.14383108277685128"/>
          <c:w val="0.38922309711286091"/>
          <c:h val="0.33894874353103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25</xdr:row>
      <xdr:rowOff>110490</xdr:rowOff>
    </xdr:from>
    <xdr:to>
      <xdr:col>14</xdr:col>
      <xdr:colOff>487680</xdr:colOff>
      <xdr:row>57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C8276D-F997-4352-9F30-8A6AE6CD5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91440</xdr:colOff>
      <xdr:row>25</xdr:row>
      <xdr:rowOff>45720</xdr:rowOff>
    </xdr:from>
    <xdr:to>
      <xdr:col>30</xdr:col>
      <xdr:colOff>502920</xdr:colOff>
      <xdr:row>56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115580D-6227-4E85-93BF-3F856C97C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457206</xdr:colOff>
      <xdr:row>58</xdr:row>
      <xdr:rowOff>171450</xdr:rowOff>
    </xdr:from>
    <xdr:to>
      <xdr:col>20</xdr:col>
      <xdr:colOff>243840</xdr:colOff>
      <xdr:row>85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B5E20C-8015-2C15-40CB-7235812E91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13</xdr:row>
      <xdr:rowOff>102870</xdr:rowOff>
    </xdr:from>
    <xdr:to>
      <xdr:col>11</xdr:col>
      <xdr:colOff>388620</xdr:colOff>
      <xdr:row>39</xdr:row>
      <xdr:rowOff>7620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C5F02D-E965-A0D8-3411-8E05EBD16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f.wellsfargoadvisors.com/emx/dctm/Research/wfii/wfii_reports/Investment_Strategy/CMAwhitepape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ED76-5C1C-44D2-9BF8-0CBC68FE2083}">
  <dimension ref="A1:M32"/>
  <sheetViews>
    <sheetView tabSelected="1" zoomScale="75" zoomScaleNormal="75" workbookViewId="0">
      <selection activeCell="F12" sqref="F12"/>
    </sheetView>
  </sheetViews>
  <sheetFormatPr defaultRowHeight="14.4" x14ac:dyDescent="0.3"/>
  <cols>
    <col min="1" max="1" width="19.77734375" customWidth="1"/>
    <col min="2" max="10" width="8.88671875" style="19"/>
    <col min="11" max="11" width="9.6640625" style="19" customWidth="1"/>
    <col min="12" max="12" width="20.5546875" style="18" customWidth="1"/>
    <col min="13" max="13" width="172.21875" customWidth="1"/>
  </cols>
  <sheetData>
    <row r="1" spans="1:13" ht="43.2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0" t="s">
        <v>11</v>
      </c>
      <c r="M1" s="5" t="s">
        <v>12</v>
      </c>
    </row>
    <row r="2" spans="1:13" x14ac:dyDescent="0.3">
      <c r="A2" s="14" t="s">
        <v>15</v>
      </c>
      <c r="B2" s="15">
        <v>44834</v>
      </c>
      <c r="C2" s="6" t="s">
        <v>13</v>
      </c>
      <c r="D2" s="6">
        <v>7</v>
      </c>
      <c r="E2" s="6" t="s">
        <v>14</v>
      </c>
      <c r="F2" s="7">
        <f>0.8%+2.3%</f>
        <v>3.1E-2</v>
      </c>
      <c r="G2" s="7">
        <f>1%+2.3%</f>
        <v>3.3000000000000002E-2</v>
      </c>
      <c r="H2" s="7">
        <f>3.9%+2.3%</f>
        <v>6.2E-2</v>
      </c>
      <c r="I2" s="7">
        <f>6.2%+2.3%</f>
        <v>8.4999999999999992E-2</v>
      </c>
      <c r="J2" s="7">
        <f>-0.1%+2.3%</f>
        <v>2.1999999999999999E-2</v>
      </c>
      <c r="K2" s="7">
        <f>-1.4%+2.3%</f>
        <v>9.0000000000000011E-3</v>
      </c>
      <c r="L2" s="17" t="s">
        <v>50</v>
      </c>
      <c r="M2" s="8" t="s">
        <v>52</v>
      </c>
    </row>
    <row r="3" spans="1:13" ht="29.4" customHeight="1" x14ac:dyDescent="0.3">
      <c r="A3" s="14" t="s">
        <v>16</v>
      </c>
      <c r="B3" s="15">
        <v>44834</v>
      </c>
      <c r="C3" s="6" t="s">
        <v>13</v>
      </c>
      <c r="D3" s="6">
        <v>10</v>
      </c>
      <c r="E3" s="6" t="s">
        <v>14</v>
      </c>
      <c r="F3" s="7">
        <v>6.5000000000000002E-2</v>
      </c>
      <c r="G3" s="7">
        <v>9.8000000000000004E-2</v>
      </c>
      <c r="H3" s="7">
        <v>0.126</v>
      </c>
      <c r="I3" s="7">
        <v>0.126</v>
      </c>
      <c r="J3" s="7">
        <v>4.1000000000000002E-2</v>
      </c>
      <c r="K3" s="7">
        <v>7.1999999999999995E-2</v>
      </c>
      <c r="L3" s="20" t="s">
        <v>27</v>
      </c>
      <c r="M3" s="8" t="s">
        <v>31</v>
      </c>
    </row>
    <row r="4" spans="1:13" ht="28.8" x14ac:dyDescent="0.3">
      <c r="A4" s="14" t="s">
        <v>17</v>
      </c>
      <c r="B4" s="15">
        <v>44834</v>
      </c>
      <c r="C4" s="6" t="s">
        <v>13</v>
      </c>
      <c r="D4" s="6">
        <v>10</v>
      </c>
      <c r="E4" s="6" t="s">
        <v>14</v>
      </c>
      <c r="F4" s="7">
        <v>8.2000000000000003E-2</v>
      </c>
      <c r="G4" s="7">
        <v>0.08</v>
      </c>
      <c r="H4" s="7">
        <v>9.6000000000000002E-2</v>
      </c>
      <c r="I4" s="7">
        <v>0.111</v>
      </c>
      <c r="J4" s="7">
        <v>3.7999999999999999E-2</v>
      </c>
      <c r="K4" s="7">
        <v>0.04</v>
      </c>
      <c r="L4" s="20" t="s">
        <v>27</v>
      </c>
      <c r="M4" s="8" t="s">
        <v>31</v>
      </c>
    </row>
    <row r="5" spans="1:13" x14ac:dyDescent="0.3">
      <c r="A5" s="14" t="s">
        <v>18</v>
      </c>
      <c r="B5" s="15">
        <v>44834</v>
      </c>
      <c r="C5" s="6" t="s">
        <v>13</v>
      </c>
      <c r="D5" s="6">
        <v>15</v>
      </c>
      <c r="E5" s="6" t="s">
        <v>14</v>
      </c>
      <c r="F5" s="7">
        <v>4.1000000000000002E-2</v>
      </c>
      <c r="G5" s="7">
        <v>4.3999999999999997E-2</v>
      </c>
      <c r="H5" s="7">
        <v>6.5000000000000002E-2</v>
      </c>
      <c r="I5" s="7">
        <v>6.9000000000000006E-2</v>
      </c>
      <c r="J5" s="7">
        <v>2.1000000000000001E-2</v>
      </c>
      <c r="K5" s="7">
        <v>2.4E-2</v>
      </c>
      <c r="L5" s="17" t="s">
        <v>51</v>
      </c>
      <c r="M5" s="8" t="s">
        <v>53</v>
      </c>
    </row>
    <row r="6" spans="1:13" x14ac:dyDescent="0.3">
      <c r="A6" s="14" t="s">
        <v>19</v>
      </c>
      <c r="B6" s="15">
        <v>44651</v>
      </c>
      <c r="C6" s="6" t="s">
        <v>13</v>
      </c>
      <c r="D6" s="6">
        <v>10</v>
      </c>
      <c r="E6" s="6" t="s">
        <v>14</v>
      </c>
      <c r="F6" s="7">
        <f>3.6%+2.6%</f>
        <v>6.2000000000000006E-2</v>
      </c>
      <c r="G6" s="9"/>
      <c r="H6" s="7">
        <f>4.3%+1.7%</f>
        <v>0.06</v>
      </c>
      <c r="I6" s="7">
        <f>5.3%+1.7%</f>
        <v>7.0000000000000007E-2</v>
      </c>
      <c r="J6" s="7">
        <f>-0.8%+2.6%</f>
        <v>1.8000000000000002E-2</v>
      </c>
      <c r="K6" s="7">
        <f>-0.6%+1.7%</f>
        <v>1.1000000000000001E-2</v>
      </c>
      <c r="L6" s="17" t="s">
        <v>54</v>
      </c>
      <c r="M6" s="8" t="s">
        <v>55</v>
      </c>
    </row>
    <row r="7" spans="1:13" x14ac:dyDescent="0.3">
      <c r="A7" s="14" t="s">
        <v>20</v>
      </c>
      <c r="B7" s="15">
        <v>44651</v>
      </c>
      <c r="C7" s="6" t="s">
        <v>13</v>
      </c>
      <c r="D7" s="6">
        <v>7</v>
      </c>
      <c r="E7" s="6" t="s">
        <v>14</v>
      </c>
      <c r="F7" s="7">
        <v>4.1000000000000002E-2</v>
      </c>
      <c r="G7" s="9">
        <v>5.0999999999999997E-2</v>
      </c>
      <c r="H7" s="7">
        <v>5.6000000000000001E-2</v>
      </c>
      <c r="I7" s="7">
        <v>8.3000000000000004E-2</v>
      </c>
      <c r="J7" s="7">
        <v>0.02</v>
      </c>
      <c r="K7" s="9">
        <v>8.0000000000000002E-3</v>
      </c>
      <c r="L7" s="20" t="s">
        <v>33</v>
      </c>
      <c r="M7" s="8" t="s">
        <v>56</v>
      </c>
    </row>
    <row r="8" spans="1:13" x14ac:dyDescent="0.3">
      <c r="A8" s="14" t="s">
        <v>21</v>
      </c>
      <c r="B8" s="15">
        <v>44757</v>
      </c>
      <c r="C8" s="6" t="s">
        <v>13</v>
      </c>
      <c r="D8" s="6">
        <v>10</v>
      </c>
      <c r="E8" s="6" t="s">
        <v>14</v>
      </c>
      <c r="F8" s="7">
        <v>5.8000000000000003E-2</v>
      </c>
      <c r="G8" s="9"/>
      <c r="H8" s="9">
        <v>8.7999999999999995E-2</v>
      </c>
      <c r="I8" s="9">
        <v>0.10100000000000001</v>
      </c>
      <c r="J8" s="7">
        <v>3.7999999999999999E-2</v>
      </c>
      <c r="K8" s="9"/>
      <c r="L8" s="20" t="s">
        <v>58</v>
      </c>
      <c r="M8" s="8" t="s">
        <v>57</v>
      </c>
    </row>
    <row r="9" spans="1:13" x14ac:dyDescent="0.3">
      <c r="A9" s="14" t="s">
        <v>22</v>
      </c>
      <c r="B9" s="15">
        <v>44621</v>
      </c>
      <c r="C9" s="6" t="s">
        <v>13</v>
      </c>
      <c r="D9" s="6">
        <v>10</v>
      </c>
      <c r="E9" s="6" t="s">
        <v>14</v>
      </c>
      <c r="F9" s="7">
        <v>6.4000000000000001E-2</v>
      </c>
      <c r="G9" s="7">
        <v>6.8000000000000005E-2</v>
      </c>
      <c r="H9" s="7">
        <v>7.4999999999999997E-2</v>
      </c>
      <c r="I9" s="9"/>
      <c r="J9" s="9">
        <v>2.3E-2</v>
      </c>
      <c r="K9" s="7"/>
      <c r="L9" s="17" t="s">
        <v>59</v>
      </c>
      <c r="M9" s="8" t="s">
        <v>60</v>
      </c>
    </row>
    <row r="10" spans="1:13" x14ac:dyDescent="0.3">
      <c r="A10" s="14" t="s">
        <v>23</v>
      </c>
      <c r="B10" s="15">
        <v>44835</v>
      </c>
      <c r="C10" s="6" t="s">
        <v>13</v>
      </c>
      <c r="D10" s="6">
        <v>10</v>
      </c>
      <c r="E10" s="6" t="s">
        <v>14</v>
      </c>
      <c r="F10" s="9">
        <v>5.7000000000000002E-2</v>
      </c>
      <c r="G10" s="9"/>
      <c r="H10" s="9">
        <v>8.2000000000000003E-2</v>
      </c>
      <c r="I10" s="9">
        <v>0.08</v>
      </c>
      <c r="J10" s="9">
        <v>4.2000000000000003E-2</v>
      </c>
      <c r="K10" s="9">
        <v>4.4999999999999998E-2</v>
      </c>
      <c r="L10" s="20" t="s">
        <v>61</v>
      </c>
      <c r="M10" s="8" t="s">
        <v>63</v>
      </c>
    </row>
    <row r="11" spans="1:13" x14ac:dyDescent="0.3">
      <c r="A11" s="14" t="s">
        <v>25</v>
      </c>
      <c r="B11" s="15">
        <v>44713</v>
      </c>
      <c r="C11" s="6" t="s">
        <v>13</v>
      </c>
      <c r="D11" s="6">
        <v>10</v>
      </c>
      <c r="E11" s="6" t="s">
        <v>14</v>
      </c>
      <c r="F11" s="7">
        <v>7.6999999999999999E-2</v>
      </c>
      <c r="G11" s="9">
        <v>5.8999999999999997E-2</v>
      </c>
      <c r="H11" s="7">
        <v>0.105</v>
      </c>
      <c r="I11" s="9">
        <v>0.10100000000000001</v>
      </c>
      <c r="J11" s="9">
        <v>2.5999999999999999E-2</v>
      </c>
      <c r="K11" s="7">
        <v>3.5999999999999997E-2</v>
      </c>
      <c r="L11" s="20" t="s">
        <v>29</v>
      </c>
      <c r="M11" s="8" t="s">
        <v>64</v>
      </c>
    </row>
    <row r="12" spans="1:13" x14ac:dyDescent="0.3">
      <c r="A12" s="14" t="s">
        <v>35</v>
      </c>
      <c r="B12" s="15">
        <v>44562</v>
      </c>
      <c r="C12" s="6" t="s">
        <v>13</v>
      </c>
      <c r="D12" s="6">
        <v>5</v>
      </c>
      <c r="E12" s="6" t="s">
        <v>14</v>
      </c>
      <c r="F12" s="7">
        <v>5.2999999999999999E-2</v>
      </c>
      <c r="G12" s="9"/>
      <c r="H12" s="7">
        <v>5.2999999999999999E-2</v>
      </c>
      <c r="I12" s="9">
        <v>0.05</v>
      </c>
      <c r="J12" s="9">
        <v>0.01</v>
      </c>
      <c r="K12" s="7">
        <v>8.0000000000000002E-3</v>
      </c>
      <c r="L12" s="20" t="s">
        <v>65</v>
      </c>
      <c r="M12" s="8" t="s">
        <v>66</v>
      </c>
    </row>
    <row r="13" spans="1:13" x14ac:dyDescent="0.3">
      <c r="A13" s="14" t="s">
        <v>36</v>
      </c>
      <c r="B13" s="15">
        <v>44713</v>
      </c>
      <c r="C13" s="6" t="s">
        <v>13</v>
      </c>
      <c r="D13" s="6">
        <v>15</v>
      </c>
      <c r="E13" s="6" t="s">
        <v>14</v>
      </c>
      <c r="F13" s="7">
        <v>7.0999999999999994E-2</v>
      </c>
      <c r="G13" s="9">
        <v>7.6999999999999999E-2</v>
      </c>
      <c r="H13" s="7">
        <v>6.4000000000000001E-2</v>
      </c>
      <c r="I13" s="9">
        <v>7.4999999999999997E-2</v>
      </c>
      <c r="J13" s="9">
        <v>3.5999999999999997E-2</v>
      </c>
      <c r="K13" s="7">
        <v>2.3E-2</v>
      </c>
      <c r="L13" s="20" t="s">
        <v>37</v>
      </c>
      <c r="M13" s="8" t="s">
        <v>67</v>
      </c>
    </row>
    <row r="14" spans="1:13" x14ac:dyDescent="0.3">
      <c r="A14" s="14" t="s">
        <v>38</v>
      </c>
      <c r="B14" s="15">
        <v>44562</v>
      </c>
      <c r="C14" s="6" t="s">
        <v>13</v>
      </c>
      <c r="D14" s="6">
        <v>5</v>
      </c>
      <c r="E14" s="6" t="s">
        <v>14</v>
      </c>
      <c r="F14" s="7">
        <v>4.9000000000000002E-2</v>
      </c>
      <c r="G14" s="9">
        <v>5.8000000000000003E-2</v>
      </c>
      <c r="H14" s="7">
        <v>7.3999999999999996E-2</v>
      </c>
      <c r="I14" s="9">
        <v>8.3000000000000004E-2</v>
      </c>
      <c r="J14" s="9">
        <v>0</v>
      </c>
      <c r="K14" s="7">
        <v>4.0000000000000001E-3</v>
      </c>
      <c r="L14" s="20" t="s">
        <v>68</v>
      </c>
      <c r="M14" s="8" t="s">
        <v>69</v>
      </c>
    </row>
    <row r="15" spans="1:13" x14ac:dyDescent="0.3">
      <c r="A15" s="14" t="s">
        <v>41</v>
      </c>
      <c r="B15" s="15">
        <v>44774</v>
      </c>
      <c r="C15" s="6" t="s">
        <v>13</v>
      </c>
      <c r="D15" s="6">
        <v>5</v>
      </c>
      <c r="E15" s="6" t="s">
        <v>14</v>
      </c>
      <c r="F15" s="7">
        <v>0.06</v>
      </c>
      <c r="G15" s="9"/>
      <c r="H15" s="7">
        <v>6.0999999999999999E-2</v>
      </c>
      <c r="I15" s="9">
        <v>5.8000000000000003E-2</v>
      </c>
      <c r="J15" s="9">
        <v>3.6999999999999998E-2</v>
      </c>
      <c r="K15" s="7">
        <v>2.1000000000000001E-2</v>
      </c>
      <c r="L15" s="20" t="s">
        <v>70</v>
      </c>
      <c r="M15" s="8" t="s">
        <v>71</v>
      </c>
    </row>
    <row r="16" spans="1:13" x14ac:dyDescent="0.3">
      <c r="A16" s="14" t="s">
        <v>42</v>
      </c>
      <c r="B16" s="15">
        <v>44165</v>
      </c>
      <c r="C16" s="6" t="s">
        <v>13</v>
      </c>
      <c r="D16" s="6">
        <v>10</v>
      </c>
      <c r="E16" s="6" t="s">
        <v>14</v>
      </c>
      <c r="F16" s="7">
        <v>5.8999999999999997E-2</v>
      </c>
      <c r="G16" s="9">
        <v>6.9000000000000006E-2</v>
      </c>
      <c r="H16" s="7">
        <v>5.8000000000000003E-2</v>
      </c>
      <c r="I16" s="9">
        <v>7.5999999999999998E-2</v>
      </c>
      <c r="J16" s="9">
        <v>8.9999999999999993E-3</v>
      </c>
      <c r="K16" s="7">
        <v>3.0000000000000001E-3</v>
      </c>
      <c r="L16" s="20" t="s">
        <v>72</v>
      </c>
      <c r="M16" s="8" t="s">
        <v>39</v>
      </c>
    </row>
    <row r="17" spans="1:13" x14ac:dyDescent="0.3">
      <c r="A17" s="14" t="s">
        <v>43</v>
      </c>
      <c r="B17" s="15">
        <v>44621</v>
      </c>
      <c r="C17" s="6" t="s">
        <v>13</v>
      </c>
      <c r="D17" s="6">
        <v>10</v>
      </c>
      <c r="E17" s="6" t="s">
        <v>14</v>
      </c>
      <c r="F17" s="7">
        <v>5.0999999999999997E-2</v>
      </c>
      <c r="G17" s="9">
        <v>5.6000000000000001E-2</v>
      </c>
      <c r="H17" s="7">
        <v>5.6000000000000001E-2</v>
      </c>
      <c r="I17" s="9">
        <v>7.5999999999999998E-2</v>
      </c>
      <c r="J17" s="9">
        <v>2.1000000000000001E-2</v>
      </c>
      <c r="K17" s="7">
        <v>1.2E-2</v>
      </c>
      <c r="L17" s="20" t="s">
        <v>74</v>
      </c>
      <c r="M17" s="8" t="s">
        <v>73</v>
      </c>
    </row>
    <row r="18" spans="1:13" x14ac:dyDescent="0.3">
      <c r="A18" s="14" t="s">
        <v>44</v>
      </c>
      <c r="B18" s="15">
        <v>44631</v>
      </c>
      <c r="C18" s="6" t="s">
        <v>13</v>
      </c>
      <c r="D18" s="6">
        <v>10</v>
      </c>
      <c r="E18" s="6" t="s">
        <v>14</v>
      </c>
      <c r="F18" s="7">
        <v>6.5000000000000002E-2</v>
      </c>
      <c r="G18" s="9">
        <v>6.7000000000000004E-2</v>
      </c>
      <c r="H18" s="7">
        <v>6.5000000000000002E-2</v>
      </c>
      <c r="I18" s="9">
        <v>6.9000000000000006E-2</v>
      </c>
      <c r="J18" s="9">
        <v>1.7999999999999999E-2</v>
      </c>
      <c r="K18" s="7">
        <v>8.0000000000000002E-3</v>
      </c>
      <c r="L18" s="20" t="s">
        <v>75</v>
      </c>
      <c r="M18" s="8" t="s">
        <v>77</v>
      </c>
    </row>
    <row r="19" spans="1:13" x14ac:dyDescent="0.3">
      <c r="A19" s="14" t="s">
        <v>45</v>
      </c>
      <c r="B19" s="15">
        <v>44713</v>
      </c>
      <c r="C19" s="6" t="s">
        <v>13</v>
      </c>
      <c r="D19" s="6">
        <v>10</v>
      </c>
      <c r="E19" s="6" t="s">
        <v>14</v>
      </c>
      <c r="F19" s="7">
        <v>8.4000000000000005E-2</v>
      </c>
      <c r="G19" s="9"/>
      <c r="H19" s="7">
        <v>8.1000000000000003E-2</v>
      </c>
      <c r="I19" s="9">
        <v>0.113</v>
      </c>
      <c r="J19" s="9">
        <v>0.03</v>
      </c>
      <c r="K19" s="7">
        <v>2.1000000000000001E-2</v>
      </c>
      <c r="L19" s="20" t="s">
        <v>78</v>
      </c>
      <c r="M19" s="8" t="s">
        <v>79</v>
      </c>
    </row>
    <row r="20" spans="1:13" ht="28.8" x14ac:dyDescent="0.3">
      <c r="A20" s="14" t="s">
        <v>47</v>
      </c>
      <c r="B20" s="15">
        <v>44774</v>
      </c>
      <c r="C20" s="6" t="s">
        <v>13</v>
      </c>
      <c r="D20" s="6">
        <v>10</v>
      </c>
      <c r="E20" s="6" t="s">
        <v>14</v>
      </c>
      <c r="F20" s="7">
        <v>5.8999999999999997E-2</v>
      </c>
      <c r="G20" s="9">
        <v>6.6000000000000003E-2</v>
      </c>
      <c r="H20" s="7">
        <v>6.5000000000000002E-2</v>
      </c>
      <c r="I20" s="9">
        <v>7.2999999999999995E-2</v>
      </c>
      <c r="J20" s="9">
        <v>1.4999999999999999E-2</v>
      </c>
      <c r="K20" s="7">
        <v>1.7999999999999999E-2</v>
      </c>
      <c r="L20" s="20" t="s">
        <v>82</v>
      </c>
      <c r="M20" s="33" t="s">
        <v>81</v>
      </c>
    </row>
    <row r="21" spans="1:13" x14ac:dyDescent="0.3">
      <c r="A21" s="14"/>
      <c r="B21" s="15"/>
      <c r="C21" s="6"/>
      <c r="D21" s="6"/>
      <c r="E21" s="6"/>
      <c r="F21" s="7"/>
      <c r="G21" s="9"/>
      <c r="H21" s="7"/>
      <c r="I21" s="9"/>
      <c r="J21" s="9"/>
      <c r="K21" s="7"/>
      <c r="L21" s="20"/>
      <c r="M21" s="8"/>
    </row>
    <row r="22" spans="1:13" x14ac:dyDescent="0.3">
      <c r="A22" s="14" t="s">
        <v>26</v>
      </c>
      <c r="B22" s="16">
        <v>44834</v>
      </c>
      <c r="C22" s="10" t="s">
        <v>24</v>
      </c>
      <c r="D22" s="10">
        <v>10</v>
      </c>
      <c r="E22" s="10" t="s">
        <v>14</v>
      </c>
      <c r="F22" s="11">
        <v>0.156</v>
      </c>
      <c r="G22" s="11">
        <v>0.20599999999999999</v>
      </c>
      <c r="H22" s="11">
        <v>0.16600000000000001</v>
      </c>
      <c r="I22" s="11">
        <v>0.20599999999999999</v>
      </c>
      <c r="J22" s="11">
        <v>3.4000000000000002E-2</v>
      </c>
      <c r="K22" s="11">
        <v>8.3000000000000004E-2</v>
      </c>
      <c r="L22" s="21" t="s">
        <v>27</v>
      </c>
      <c r="M22" s="12" t="s">
        <v>28</v>
      </c>
    </row>
    <row r="23" spans="1:13" x14ac:dyDescent="0.3">
      <c r="A23" s="14" t="s">
        <v>18</v>
      </c>
      <c r="B23" s="16">
        <v>44834</v>
      </c>
      <c r="C23" s="10" t="s">
        <v>24</v>
      </c>
      <c r="D23" s="10">
        <v>15</v>
      </c>
      <c r="E23" s="10" t="s">
        <v>14</v>
      </c>
      <c r="F23" s="11">
        <v>0.15</v>
      </c>
      <c r="G23" s="13">
        <v>0.19600000000000001</v>
      </c>
      <c r="H23" s="11">
        <v>0.17</v>
      </c>
      <c r="I23" s="13">
        <v>0.20899999999999999</v>
      </c>
      <c r="J23" s="13">
        <v>2.8000000000000001E-2</v>
      </c>
      <c r="K23" s="11">
        <v>7.6999999999999999E-2</v>
      </c>
      <c r="L23" s="31" t="s">
        <v>51</v>
      </c>
      <c r="M23" s="12" t="s">
        <v>32</v>
      </c>
    </row>
    <row r="24" spans="1:13" x14ac:dyDescent="0.3">
      <c r="A24" s="14" t="s">
        <v>20</v>
      </c>
      <c r="B24" s="16">
        <v>44286</v>
      </c>
      <c r="C24" s="10" t="s">
        <v>24</v>
      </c>
      <c r="D24" s="10">
        <v>7</v>
      </c>
      <c r="E24" s="10" t="s">
        <v>14</v>
      </c>
      <c r="F24" s="11">
        <v>0.14099999999999999</v>
      </c>
      <c r="G24" s="13"/>
      <c r="H24" s="11">
        <v>0.14699999999999999</v>
      </c>
      <c r="I24" s="13">
        <v>0.17499999999999999</v>
      </c>
      <c r="J24" s="13">
        <v>4.9000000000000002E-2</v>
      </c>
      <c r="K24" s="11"/>
      <c r="L24" s="21" t="s">
        <v>33</v>
      </c>
      <c r="M24" s="12" t="s">
        <v>34</v>
      </c>
    </row>
    <row r="25" spans="1:13" x14ac:dyDescent="0.3">
      <c r="A25" s="14" t="s">
        <v>23</v>
      </c>
      <c r="B25" s="16">
        <v>44835</v>
      </c>
      <c r="C25" s="10" t="s">
        <v>24</v>
      </c>
      <c r="D25" s="10">
        <v>10</v>
      </c>
      <c r="E25" s="10" t="s">
        <v>14</v>
      </c>
      <c r="F25" s="11">
        <v>0.17599999999999999</v>
      </c>
      <c r="G25" s="13"/>
      <c r="H25" s="11">
        <v>0.17299999999999999</v>
      </c>
      <c r="I25" s="13"/>
      <c r="J25" s="13">
        <v>6.2E-2</v>
      </c>
      <c r="K25" s="11">
        <v>4.5999999999999999E-2</v>
      </c>
      <c r="L25" s="21" t="s">
        <v>61</v>
      </c>
      <c r="M25" s="12" t="s">
        <v>62</v>
      </c>
    </row>
    <row r="26" spans="1:13" x14ac:dyDescent="0.3">
      <c r="A26" s="14" t="s">
        <v>25</v>
      </c>
      <c r="B26" s="16">
        <v>44713</v>
      </c>
      <c r="C26" s="10" t="s">
        <v>24</v>
      </c>
      <c r="D26" s="10">
        <v>10</v>
      </c>
      <c r="E26" s="10" t="s">
        <v>14</v>
      </c>
      <c r="F26" s="11">
        <v>0.17199999999999999</v>
      </c>
      <c r="G26" s="13">
        <v>0.214</v>
      </c>
      <c r="H26" s="11">
        <v>0.183</v>
      </c>
      <c r="I26" s="13">
        <v>0.21299999999999999</v>
      </c>
      <c r="J26" s="13">
        <v>0.05</v>
      </c>
      <c r="K26" s="11">
        <v>3.2000000000000001E-2</v>
      </c>
      <c r="L26" s="21" t="s">
        <v>29</v>
      </c>
      <c r="M26" s="12" t="s">
        <v>49</v>
      </c>
    </row>
    <row r="27" spans="1:13" x14ac:dyDescent="0.3">
      <c r="A27" s="14" t="s">
        <v>36</v>
      </c>
      <c r="B27" s="16">
        <v>44713</v>
      </c>
      <c r="C27" s="10" t="s">
        <v>24</v>
      </c>
      <c r="D27" s="10">
        <v>15</v>
      </c>
      <c r="E27" s="10" t="s">
        <v>14</v>
      </c>
      <c r="F27" s="11">
        <v>0.16</v>
      </c>
      <c r="G27" s="13">
        <v>0.2</v>
      </c>
      <c r="H27" s="11">
        <v>0.17</v>
      </c>
      <c r="I27" s="13">
        <v>0.22</v>
      </c>
      <c r="J27" s="13">
        <v>3.7999999999999999E-2</v>
      </c>
      <c r="K27" s="11">
        <v>8.3000000000000004E-2</v>
      </c>
      <c r="L27" s="31" t="s">
        <v>37</v>
      </c>
      <c r="M27" s="12" t="s">
        <v>67</v>
      </c>
    </row>
    <row r="28" spans="1:13" x14ac:dyDescent="0.3">
      <c r="A28" s="14" t="s">
        <v>38</v>
      </c>
      <c r="B28" s="16">
        <v>44562</v>
      </c>
      <c r="C28" s="10" t="s">
        <v>24</v>
      </c>
      <c r="D28" s="10">
        <v>5</v>
      </c>
      <c r="E28" s="10" t="s">
        <v>14</v>
      </c>
      <c r="F28" s="11">
        <v>0.16600000000000001</v>
      </c>
      <c r="G28" s="13">
        <v>0.219</v>
      </c>
      <c r="H28" s="11">
        <v>0.186</v>
      </c>
      <c r="I28" s="13">
        <v>0.22900000000000001</v>
      </c>
      <c r="J28" s="13">
        <v>4.9000000000000002E-2</v>
      </c>
      <c r="K28" s="11">
        <v>0.08</v>
      </c>
      <c r="L28" s="21" t="s">
        <v>68</v>
      </c>
      <c r="M28" s="12" t="s">
        <v>40</v>
      </c>
    </row>
    <row r="29" spans="1:13" x14ac:dyDescent="0.3">
      <c r="A29" s="14" t="s">
        <v>43</v>
      </c>
      <c r="B29" s="16">
        <v>44621</v>
      </c>
      <c r="C29" s="10" t="s">
        <v>24</v>
      </c>
      <c r="D29" s="10">
        <v>10</v>
      </c>
      <c r="E29" s="10" t="s">
        <v>14</v>
      </c>
      <c r="F29" s="11">
        <v>0.151</v>
      </c>
      <c r="G29" s="13">
        <v>0.19500000000000001</v>
      </c>
      <c r="H29" s="11">
        <v>0.17100000000000001</v>
      </c>
      <c r="I29" s="13">
        <v>0.23400000000000001</v>
      </c>
      <c r="J29" s="13">
        <v>4.4999999999999998E-2</v>
      </c>
      <c r="K29" s="11">
        <v>6.5000000000000002E-2</v>
      </c>
      <c r="L29" s="21" t="s">
        <v>74</v>
      </c>
      <c r="M29" s="12" t="s">
        <v>83</v>
      </c>
    </row>
    <row r="30" spans="1:13" x14ac:dyDescent="0.3">
      <c r="A30" s="14" t="s">
        <v>44</v>
      </c>
      <c r="B30" s="16">
        <v>44631</v>
      </c>
      <c r="C30" s="10" t="s">
        <v>24</v>
      </c>
      <c r="D30" s="10">
        <v>10</v>
      </c>
      <c r="E30" s="10" t="s">
        <v>14</v>
      </c>
      <c r="F30" s="11">
        <v>0.17699999999999999</v>
      </c>
      <c r="G30" s="13">
        <v>0.21299999999999999</v>
      </c>
      <c r="H30" s="11">
        <v>0.20699999999999999</v>
      </c>
      <c r="I30" s="13">
        <v>0.252</v>
      </c>
      <c r="J30" s="13">
        <v>3.7999999999999999E-2</v>
      </c>
      <c r="K30" s="11">
        <v>9.1999999999999998E-2</v>
      </c>
      <c r="L30" s="21" t="s">
        <v>75</v>
      </c>
      <c r="M30" s="12" t="s">
        <v>76</v>
      </c>
    </row>
    <row r="31" spans="1:13" x14ac:dyDescent="0.3">
      <c r="A31" s="14" t="s">
        <v>45</v>
      </c>
      <c r="B31" s="16">
        <v>44713</v>
      </c>
      <c r="C31" s="10" t="s">
        <v>24</v>
      </c>
      <c r="D31" s="10">
        <v>10</v>
      </c>
      <c r="E31" s="10" t="s">
        <v>14</v>
      </c>
      <c r="F31" s="11">
        <v>0.13900000000000001</v>
      </c>
      <c r="G31" s="13"/>
      <c r="H31" s="11">
        <v>0.13500000000000001</v>
      </c>
      <c r="I31" s="13">
        <v>0.157</v>
      </c>
      <c r="J31" s="13">
        <v>5.2999999999999999E-2</v>
      </c>
      <c r="K31" s="11">
        <v>4.5999999999999999E-2</v>
      </c>
      <c r="L31" s="21" t="s">
        <v>78</v>
      </c>
      <c r="M31" s="12" t="s">
        <v>80</v>
      </c>
    </row>
    <row r="32" spans="1:13" ht="28.8" x14ac:dyDescent="0.3">
      <c r="A32" s="14" t="s">
        <v>47</v>
      </c>
      <c r="B32" s="16">
        <v>44774</v>
      </c>
      <c r="C32" s="10" t="s">
        <v>13</v>
      </c>
      <c r="D32" s="10">
        <v>10</v>
      </c>
      <c r="E32" s="10" t="s">
        <v>14</v>
      </c>
      <c r="F32" s="11">
        <v>0.16300000000000001</v>
      </c>
      <c r="G32" s="13">
        <v>0.20300000000000001</v>
      </c>
      <c r="H32" s="11">
        <v>0.18099999999999999</v>
      </c>
      <c r="I32" s="13">
        <v>0.23899999999999999</v>
      </c>
      <c r="J32" s="13">
        <v>1.12E-2</v>
      </c>
      <c r="K32" s="11">
        <v>7.4999999999999997E-2</v>
      </c>
      <c r="L32" s="21" t="s">
        <v>82</v>
      </c>
      <c r="M32" s="12" t="s">
        <v>83</v>
      </c>
    </row>
  </sheetData>
  <hyperlinks>
    <hyperlink ref="L27" r:id="rId1" xr:uid="{35FC3393-558F-4CDB-AC17-16809D56005D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F224-9A49-4F91-8577-C59C653B62BA}">
  <dimension ref="A1:AE64"/>
  <sheetViews>
    <sheetView workbookViewId="0">
      <pane xSplit="1" ySplit="1" topLeftCell="H63" activePane="bottomRight" state="frozenSplit"/>
      <selection pane="topRight" activeCell="B1" sqref="B1"/>
      <selection pane="bottomLeft" activeCell="A24" sqref="A24"/>
      <selection pane="bottomRight" activeCell="A37" sqref="A37"/>
    </sheetView>
  </sheetViews>
  <sheetFormatPr defaultRowHeight="14.4" x14ac:dyDescent="0.3"/>
  <cols>
    <col min="1" max="1" width="18.88671875" customWidth="1"/>
    <col min="2" max="2" width="6.5546875" customWidth="1"/>
    <col min="3" max="3" width="7.88671875" customWidth="1"/>
    <col min="4" max="4" width="7.88671875" style="19" customWidth="1"/>
    <col min="5" max="8" width="7.88671875" customWidth="1"/>
    <col min="9" max="9" width="7.88671875" style="19" customWidth="1"/>
    <col min="10" max="13" width="7.88671875" customWidth="1"/>
    <col min="14" max="14" width="7.88671875" style="19" customWidth="1"/>
    <col min="15" max="18" width="7.88671875" customWidth="1"/>
    <col min="19" max="19" width="7.88671875" style="19" customWidth="1"/>
    <col min="20" max="23" width="7.88671875" customWidth="1"/>
    <col min="24" max="24" width="7.88671875" style="19" customWidth="1"/>
    <col min="25" max="28" width="7.88671875" customWidth="1"/>
    <col min="29" max="29" width="7.88671875" style="19" customWidth="1"/>
    <col min="30" max="31" width="7.88671875" customWidth="1"/>
  </cols>
  <sheetData>
    <row r="1" spans="1:31" ht="15" thickBot="1" x14ac:dyDescent="0.35">
      <c r="A1" s="25"/>
      <c r="B1" s="47" t="s">
        <v>5</v>
      </c>
      <c r="C1" s="48"/>
      <c r="D1" s="48"/>
      <c r="E1" s="48"/>
      <c r="F1" s="49"/>
      <c r="G1" s="47" t="s">
        <v>6</v>
      </c>
      <c r="H1" s="48"/>
      <c r="I1" s="48"/>
      <c r="J1" s="48"/>
      <c r="K1" s="49"/>
      <c r="L1" s="47" t="s">
        <v>7</v>
      </c>
      <c r="M1" s="48"/>
      <c r="N1" s="48"/>
      <c r="O1" s="48"/>
      <c r="P1" s="49"/>
      <c r="Q1" s="47" t="s">
        <v>8</v>
      </c>
      <c r="R1" s="48"/>
      <c r="S1" s="48"/>
      <c r="T1" s="48"/>
      <c r="U1" s="49"/>
      <c r="V1" s="47" t="s">
        <v>9</v>
      </c>
      <c r="W1" s="48"/>
      <c r="X1" s="48"/>
      <c r="Y1" s="48"/>
      <c r="Z1" s="49"/>
      <c r="AA1" s="47" t="s">
        <v>10</v>
      </c>
      <c r="AB1" s="48"/>
      <c r="AC1" s="48"/>
      <c r="AD1" s="48"/>
      <c r="AE1" s="49"/>
    </row>
    <row r="2" spans="1:31" ht="18.600000000000001" customHeight="1" x14ac:dyDescent="0.3">
      <c r="A2" s="22" t="s">
        <v>0</v>
      </c>
      <c r="B2" s="26">
        <v>2022</v>
      </c>
      <c r="C2" s="26">
        <v>2021</v>
      </c>
      <c r="D2" s="26">
        <v>2020</v>
      </c>
      <c r="E2" s="24">
        <v>2019</v>
      </c>
      <c r="F2" s="24">
        <v>2018</v>
      </c>
      <c r="G2" s="26">
        <v>2022</v>
      </c>
      <c r="H2" s="24">
        <v>2021</v>
      </c>
      <c r="I2" s="24">
        <v>2020</v>
      </c>
      <c r="J2" s="24">
        <v>2019</v>
      </c>
      <c r="K2" s="24">
        <v>2018</v>
      </c>
      <c r="L2" s="26">
        <v>2022</v>
      </c>
      <c r="M2" s="24">
        <v>2021</v>
      </c>
      <c r="N2" s="24">
        <v>2020</v>
      </c>
      <c r="O2" s="24">
        <v>2019</v>
      </c>
      <c r="P2" s="24">
        <v>2018</v>
      </c>
      <c r="Q2" s="26">
        <v>2022</v>
      </c>
      <c r="R2" s="24">
        <v>2021</v>
      </c>
      <c r="S2" s="24">
        <v>2020</v>
      </c>
      <c r="T2" s="24">
        <v>2019</v>
      </c>
      <c r="U2" s="24">
        <v>2018</v>
      </c>
      <c r="V2" s="26">
        <v>2022</v>
      </c>
      <c r="W2" s="24">
        <v>2021</v>
      </c>
      <c r="X2" s="24">
        <v>2020</v>
      </c>
      <c r="Y2" s="24">
        <v>2019</v>
      </c>
      <c r="Z2" s="24">
        <v>2018</v>
      </c>
      <c r="AA2" s="26">
        <v>2022</v>
      </c>
      <c r="AB2" s="24">
        <v>2021</v>
      </c>
      <c r="AC2" s="24">
        <v>2020</v>
      </c>
      <c r="AD2" s="24">
        <v>2019</v>
      </c>
      <c r="AE2" s="24">
        <v>2018</v>
      </c>
    </row>
    <row r="3" spans="1:31" ht="15" customHeight="1" x14ac:dyDescent="0.3">
      <c r="A3" s="14" t="s">
        <v>15</v>
      </c>
      <c r="B3" s="40">
        <v>3.1E-2</v>
      </c>
      <c r="C3" s="40">
        <v>-5.7999999999999996E-2</v>
      </c>
      <c r="D3" s="28">
        <v>-3.4000000000000002E-2</v>
      </c>
      <c r="E3" s="7">
        <v>-3.5999999999999997E-2</v>
      </c>
      <c r="F3" s="7">
        <v>-2.1999999999999999E-2</v>
      </c>
      <c r="G3" s="7">
        <v>3.3000000000000002E-2</v>
      </c>
      <c r="H3" s="40">
        <v>-6.3E-2</v>
      </c>
      <c r="I3" s="7">
        <v>-1.7000000000000001E-2</v>
      </c>
      <c r="J3" s="7">
        <v>-0.01</v>
      </c>
      <c r="K3" s="7">
        <v>-1E-3</v>
      </c>
      <c r="L3" s="7">
        <v>6.2E-2</v>
      </c>
      <c r="M3" s="40">
        <v>-5.9999999999999949E-3</v>
      </c>
      <c r="N3" s="7">
        <v>1.9E-2</v>
      </c>
      <c r="O3" s="7">
        <v>3.0000000000000001E-3</v>
      </c>
      <c r="P3" s="7">
        <v>1.7000000000000001E-2</v>
      </c>
      <c r="Q3" s="7">
        <v>8.4999999999999992E-2</v>
      </c>
      <c r="R3" s="40">
        <v>9.0000000000000011E-3</v>
      </c>
      <c r="S3" s="7">
        <v>2.8000000000000001E-2</v>
      </c>
      <c r="T3" s="7">
        <v>5.0999999999999997E-2</v>
      </c>
      <c r="U3" s="7">
        <v>4.5999999999999999E-2</v>
      </c>
      <c r="V3" s="7">
        <v>2.1999999999999999E-2</v>
      </c>
      <c r="W3" s="40">
        <v>-8.9999999999999976E-3</v>
      </c>
      <c r="X3" s="7">
        <v>-1.2999999999999999E-2</v>
      </c>
      <c r="Y3" s="7">
        <v>-2.3E-2</v>
      </c>
      <c r="Z3" s="7">
        <v>1.9E-2</v>
      </c>
      <c r="AA3" s="7">
        <v>9.0000000000000011E-3</v>
      </c>
      <c r="AB3" s="40">
        <v>-2.2999999999999996E-2</v>
      </c>
      <c r="AC3" s="7">
        <v>-1.9E-2</v>
      </c>
      <c r="AD3" s="7">
        <v>-0.04</v>
      </c>
      <c r="AE3" s="27">
        <v>0</v>
      </c>
    </row>
    <row r="4" spans="1:31" ht="30" customHeight="1" x14ac:dyDescent="0.3">
      <c r="A4" s="14" t="s">
        <v>16</v>
      </c>
      <c r="B4" s="40">
        <v>6.5000000000000002E-2</v>
      </c>
      <c r="C4" s="40">
        <v>1.4999999999999999E-2</v>
      </c>
      <c r="D4" s="28">
        <v>2.4E-2</v>
      </c>
      <c r="E4" s="7">
        <v>2.5999999999999999E-2</v>
      </c>
      <c r="F4" s="7">
        <v>2.4E-2</v>
      </c>
      <c r="G4" s="7">
        <v>9.8000000000000004E-2</v>
      </c>
      <c r="H4" s="40">
        <v>3.1E-2</v>
      </c>
      <c r="I4" s="7">
        <v>4.3999999999999997E-2</v>
      </c>
      <c r="J4" s="7">
        <v>3.5000000000000003E-2</v>
      </c>
      <c r="K4" s="7">
        <v>2.5000000000000001E-2</v>
      </c>
      <c r="L4" s="7">
        <v>0.126</v>
      </c>
      <c r="M4" s="40">
        <v>6.2E-2</v>
      </c>
      <c r="N4" s="7">
        <v>7.1999999999999995E-2</v>
      </c>
      <c r="O4" s="7">
        <v>7.3999999999999996E-2</v>
      </c>
      <c r="P4" s="7">
        <v>7.0000000000000007E-2</v>
      </c>
      <c r="Q4" s="7">
        <v>0.126</v>
      </c>
      <c r="R4" s="40">
        <v>0.08</v>
      </c>
      <c r="S4" s="7">
        <v>9.2999999999999999E-2</v>
      </c>
      <c r="T4" s="7">
        <v>9.4E-2</v>
      </c>
      <c r="U4" s="7">
        <v>0.09</v>
      </c>
      <c r="V4" s="7">
        <v>4.1000000000000002E-2</v>
      </c>
      <c r="W4" s="40">
        <v>2.5000000000000001E-2</v>
      </c>
      <c r="X4" s="7">
        <v>1.2E-2</v>
      </c>
      <c r="Y4" s="7">
        <v>1.4E-2</v>
      </c>
      <c r="Z4" s="7">
        <v>3.2000000000000001E-2</v>
      </c>
      <c r="AA4" s="7">
        <v>7.1999999999999995E-2</v>
      </c>
      <c r="AB4" s="40">
        <v>1.7000000000000001E-2</v>
      </c>
      <c r="AC4" s="7">
        <v>0.01</v>
      </c>
      <c r="AD4" s="7">
        <v>1.4E-2</v>
      </c>
      <c r="AE4" s="27">
        <v>2.4E-2</v>
      </c>
    </row>
    <row r="5" spans="1:31" ht="30.6" customHeight="1" x14ac:dyDescent="0.3">
      <c r="A5" s="14" t="s">
        <v>17</v>
      </c>
      <c r="B5" s="40">
        <v>8.2000000000000003E-2</v>
      </c>
      <c r="C5" s="40">
        <v>4.9000000000000002E-2</v>
      </c>
      <c r="D5" s="28">
        <v>5.1999999999999998E-2</v>
      </c>
      <c r="E5" s="7">
        <v>5.2499999999999998E-2</v>
      </c>
      <c r="F5" s="7">
        <v>5.3999999999999999E-2</v>
      </c>
      <c r="G5" s="7">
        <v>0.08</v>
      </c>
      <c r="H5" s="40">
        <v>5.6000000000000001E-2</v>
      </c>
      <c r="I5" s="7">
        <v>5.8000000000000003E-2</v>
      </c>
      <c r="J5" s="7">
        <v>5.6000000000000001E-2</v>
      </c>
      <c r="K5" s="7">
        <v>5.6000000000000001E-2</v>
      </c>
      <c r="L5" s="7">
        <v>9.6000000000000002E-2</v>
      </c>
      <c r="M5" s="40">
        <v>6.6000000000000003E-2</v>
      </c>
      <c r="N5" s="7">
        <v>6.7000000000000004E-2</v>
      </c>
      <c r="O5" s="7">
        <v>7.1999999999999995E-2</v>
      </c>
      <c r="P5" s="7">
        <v>6.8000000000000005E-2</v>
      </c>
      <c r="Q5" s="7">
        <v>0.111</v>
      </c>
      <c r="R5" s="40">
        <v>7.5999999999999998E-2</v>
      </c>
      <c r="S5" s="7">
        <v>7.6999999999999999E-2</v>
      </c>
      <c r="T5" s="7">
        <v>8.1000000000000003E-2</v>
      </c>
      <c r="U5" s="7">
        <v>6.6000000000000003E-2</v>
      </c>
      <c r="V5" s="7">
        <v>3.7999999999999999E-2</v>
      </c>
      <c r="W5" s="40">
        <v>3.4000000000000002E-2</v>
      </c>
      <c r="X5" s="7">
        <v>1.7999999999999999E-2</v>
      </c>
      <c r="Y5" s="7">
        <v>1.9E-2</v>
      </c>
      <c r="Z5" s="7">
        <v>3.5000000000000003E-2</v>
      </c>
      <c r="AA5" s="7">
        <v>0.04</v>
      </c>
      <c r="AB5" s="40">
        <v>2.5999999999999999E-2</v>
      </c>
      <c r="AC5" s="7">
        <v>1.7999999999999999E-2</v>
      </c>
      <c r="AD5" s="7">
        <v>1.9E-2</v>
      </c>
      <c r="AE5" s="27">
        <v>2.1999999999999999E-2</v>
      </c>
    </row>
    <row r="6" spans="1:31" ht="16.2" customHeight="1" x14ac:dyDescent="0.3">
      <c r="A6" s="14" t="s">
        <v>18</v>
      </c>
      <c r="B6" s="40">
        <v>4.1000000000000002E-2</v>
      </c>
      <c r="C6" s="40">
        <v>0.04</v>
      </c>
      <c r="D6" s="28">
        <v>7.1999999999999995E-2</v>
      </c>
      <c r="E6" s="7">
        <v>5.1999999999999998E-2</v>
      </c>
      <c r="F6" s="7">
        <v>5.5E-2</v>
      </c>
      <c r="G6" s="7">
        <v>4.3999999999999997E-2</v>
      </c>
      <c r="H6" s="40"/>
      <c r="I6" s="7"/>
      <c r="J6" s="7">
        <v>0.06</v>
      </c>
      <c r="K6" s="7">
        <v>5.7500000000000002E-2</v>
      </c>
      <c r="L6" s="7">
        <v>6.5000000000000002E-2</v>
      </c>
      <c r="M6" s="40">
        <v>6.4000000000000001E-2</v>
      </c>
      <c r="N6" s="7">
        <v>8.2000000000000003E-2</v>
      </c>
      <c r="O6" s="7">
        <v>6.7500000000000004E-2</v>
      </c>
      <c r="P6" s="7">
        <v>5.3333333333333337E-2</v>
      </c>
      <c r="Q6" s="7">
        <v>6.9000000000000006E-2</v>
      </c>
      <c r="R6" s="40">
        <v>6.9000000000000006E-2</v>
      </c>
      <c r="S6" s="7">
        <v>0.105</v>
      </c>
      <c r="T6" s="7">
        <v>8.5000000000000006E-2</v>
      </c>
      <c r="U6" s="7">
        <v>7.9583333333333339E-2</v>
      </c>
      <c r="V6" s="7">
        <v>2.1000000000000001E-2</v>
      </c>
      <c r="W6" s="40">
        <v>1.6E-2</v>
      </c>
      <c r="X6" s="7">
        <v>2.1999999999999999E-2</v>
      </c>
      <c r="Y6" s="7">
        <v>0.04</v>
      </c>
      <c r="Z6" s="7">
        <v>0.03</v>
      </c>
      <c r="AA6" s="7">
        <v>2.4E-2</v>
      </c>
      <c r="AB6" s="40">
        <v>7.0000000000000001E-3</v>
      </c>
      <c r="AC6" s="7">
        <v>2.4E-2</v>
      </c>
      <c r="AD6" s="7">
        <v>2.75E-2</v>
      </c>
      <c r="AE6" s="27">
        <v>0.01</v>
      </c>
    </row>
    <row r="7" spans="1:31" ht="16.2" customHeight="1" x14ac:dyDescent="0.3">
      <c r="A7" s="14" t="s">
        <v>19</v>
      </c>
      <c r="B7" s="40">
        <v>6.2000000000000006E-2</v>
      </c>
      <c r="C7" s="40">
        <v>5.8999999999999997E-2</v>
      </c>
      <c r="D7" s="28">
        <v>6.2E-2</v>
      </c>
      <c r="E7" s="7">
        <v>6.5000000000000002E-2</v>
      </c>
      <c r="F7" s="7">
        <v>6.2E-2</v>
      </c>
      <c r="G7" s="7"/>
      <c r="H7" s="40"/>
      <c r="I7" s="7"/>
      <c r="J7" s="9"/>
      <c r="K7" s="9"/>
      <c r="L7" s="7">
        <v>0.06</v>
      </c>
      <c r="M7" s="40">
        <v>6.0000000000000005E-2</v>
      </c>
      <c r="N7" s="9">
        <v>6.7000000000000004E-2</v>
      </c>
      <c r="O7" s="7">
        <v>7.0999999999999994E-2</v>
      </c>
      <c r="P7" s="7">
        <v>6.5000000000000002E-2</v>
      </c>
      <c r="Q7" s="7">
        <v>7.0000000000000007E-2</v>
      </c>
      <c r="R7" s="40">
        <v>6.5000000000000002E-2</v>
      </c>
      <c r="S7" s="7">
        <v>7.0999999999999994E-2</v>
      </c>
      <c r="T7" s="7">
        <v>7.3999999999999996E-2</v>
      </c>
      <c r="U7" s="7">
        <v>6.7000000000000004E-2</v>
      </c>
      <c r="V7" s="7">
        <v>1.8000000000000002E-2</v>
      </c>
      <c r="W7" s="40">
        <v>1.6E-2</v>
      </c>
      <c r="X7" s="7">
        <v>2.1999999999999999E-2</v>
      </c>
      <c r="Y7" s="7">
        <v>0.03</v>
      </c>
      <c r="Z7" s="7">
        <v>2.5999999999999999E-2</v>
      </c>
      <c r="AA7" s="7">
        <v>1.1000000000000001E-2</v>
      </c>
      <c r="AB7" s="40">
        <v>6.9999999999999993E-3</v>
      </c>
      <c r="AC7" s="7">
        <v>1.4E-2</v>
      </c>
      <c r="AD7" s="7">
        <v>1.7000000000000001E-2</v>
      </c>
      <c r="AE7" s="27">
        <v>1.8000000000000002E-2</v>
      </c>
    </row>
    <row r="8" spans="1:31" ht="16.2" customHeight="1" x14ac:dyDescent="0.3">
      <c r="A8" s="14" t="s">
        <v>20</v>
      </c>
      <c r="B8" s="40">
        <v>4.1000000000000002E-2</v>
      </c>
      <c r="C8" s="40">
        <v>0.04</v>
      </c>
      <c r="D8" s="28">
        <v>4.5999999999999999E-2</v>
      </c>
      <c r="E8" s="7">
        <v>7.0999999999999994E-2</v>
      </c>
      <c r="F8" s="7">
        <v>4.9000000000000002E-2</v>
      </c>
      <c r="G8" s="7">
        <v>5.0999999999999997E-2</v>
      </c>
      <c r="H8" s="40">
        <v>4.8000000000000001E-2</v>
      </c>
      <c r="I8" s="7">
        <v>6.2E-2</v>
      </c>
      <c r="J8" s="9"/>
      <c r="K8" s="9"/>
      <c r="L8" s="7">
        <v>5.6000000000000001E-2</v>
      </c>
      <c r="M8" s="40">
        <v>4.7E-2</v>
      </c>
      <c r="N8" s="9">
        <v>6.9000000000000006E-2</v>
      </c>
      <c r="O8" s="7">
        <v>8.1000000000000003E-2</v>
      </c>
      <c r="P8" s="7">
        <v>5.8000000000000003E-2</v>
      </c>
      <c r="Q8" s="7">
        <v>8.3000000000000004E-2</v>
      </c>
      <c r="R8" s="40">
        <v>7.8E-2</v>
      </c>
      <c r="S8" s="7">
        <v>7.6999999999999999E-2</v>
      </c>
      <c r="T8" s="7">
        <v>0.108</v>
      </c>
      <c r="U8" s="7">
        <v>9.6000000000000002E-2</v>
      </c>
      <c r="V8" s="7">
        <v>0.02</v>
      </c>
      <c r="W8" s="40">
        <v>1.0999999999999999E-2</v>
      </c>
      <c r="X8" s="7">
        <v>1.4999999999999999E-2</v>
      </c>
      <c r="Y8" s="7">
        <v>3.1E-2</v>
      </c>
      <c r="Z8" s="7">
        <v>2.5999999999999999E-2</v>
      </c>
      <c r="AA8" s="7">
        <v>8.0000000000000002E-3</v>
      </c>
      <c r="AB8" s="40">
        <v>3.0000000000000001E-3</v>
      </c>
      <c r="AC8" s="7">
        <v>-8.0000000000000002E-3</v>
      </c>
      <c r="AD8" s="9"/>
      <c r="AE8" s="27"/>
    </row>
    <row r="9" spans="1:31" ht="16.2" customHeight="1" x14ac:dyDescent="0.3">
      <c r="A9" s="14" t="s">
        <v>21</v>
      </c>
      <c r="B9" s="40">
        <v>5.8000000000000003E-2</v>
      </c>
      <c r="C9" s="40">
        <v>-1E-3</v>
      </c>
      <c r="D9" s="7">
        <v>1.7000000000000001E-2</v>
      </c>
      <c r="E9" s="7">
        <v>1.7999999999999999E-2</v>
      </c>
      <c r="F9" s="7">
        <v>1.7999999999999999E-2</v>
      </c>
      <c r="G9" s="7"/>
      <c r="H9" s="40"/>
      <c r="I9" s="7"/>
      <c r="J9" s="9"/>
      <c r="K9" s="9"/>
      <c r="L9" s="7">
        <v>8.7999999999999995E-2</v>
      </c>
      <c r="M9" s="40">
        <v>4.8000000000000001E-2</v>
      </c>
      <c r="N9" s="9">
        <v>5.8000000000000003E-2</v>
      </c>
      <c r="O9" s="9">
        <v>5.8999999999999997E-2</v>
      </c>
      <c r="P9" s="9">
        <v>0.05</v>
      </c>
      <c r="Q9" s="7">
        <v>0.10100000000000001</v>
      </c>
      <c r="R9" s="40">
        <v>4.4999999999999998E-2</v>
      </c>
      <c r="S9" s="9">
        <v>5.2999999999999999E-2</v>
      </c>
      <c r="T9" s="9">
        <v>6.9000000000000006E-2</v>
      </c>
      <c r="U9" s="9">
        <v>5.1999999999999998E-2</v>
      </c>
      <c r="V9" s="7">
        <v>3.7999999999999999E-2</v>
      </c>
      <c r="W9" s="40">
        <v>0.01</v>
      </c>
      <c r="X9" s="9">
        <v>2.1000000000000001E-2</v>
      </c>
      <c r="Y9" s="7">
        <v>3.3000000000000002E-2</v>
      </c>
      <c r="Z9" s="7">
        <v>2.5000000000000001E-2</v>
      </c>
      <c r="AA9" s="7"/>
      <c r="AB9" s="40"/>
      <c r="AC9" s="7"/>
      <c r="AD9" s="9"/>
      <c r="AE9" s="27"/>
    </row>
    <row r="10" spans="1:31" ht="16.2" customHeight="1" x14ac:dyDescent="0.3">
      <c r="A10" s="14" t="s">
        <v>22</v>
      </c>
      <c r="B10" s="40">
        <v>6.4000000000000001E-2</v>
      </c>
      <c r="C10" s="40">
        <v>6.6000000000000003E-2</v>
      </c>
      <c r="D10" s="28">
        <v>7.0999999999999994E-2</v>
      </c>
      <c r="E10" s="7">
        <v>7.3999999999999996E-2</v>
      </c>
      <c r="F10" s="7">
        <v>6.5000000000000002E-2</v>
      </c>
      <c r="G10" s="7">
        <v>6.8000000000000005E-2</v>
      </c>
      <c r="H10" s="40">
        <v>7.0999999999999994E-2</v>
      </c>
      <c r="I10" s="7">
        <v>7.3999999999999996E-2</v>
      </c>
      <c r="J10" s="7">
        <v>0.08</v>
      </c>
      <c r="K10" s="7">
        <v>7.1999999999999995E-2</v>
      </c>
      <c r="L10" s="7">
        <v>7.4999999999999997E-2</v>
      </c>
      <c r="M10" s="40">
        <v>6.5000000000000002E-2</v>
      </c>
      <c r="N10" s="7">
        <v>7.6999999999999999E-2</v>
      </c>
      <c r="O10" s="7">
        <v>7.8E-2</v>
      </c>
      <c r="P10" s="7">
        <v>7.1999999999999995E-2</v>
      </c>
      <c r="Q10" s="7"/>
      <c r="R10" s="40"/>
      <c r="S10" s="7"/>
      <c r="T10" s="9"/>
      <c r="U10" s="9"/>
      <c r="V10" s="7">
        <v>2.3E-2</v>
      </c>
      <c r="W10" s="40">
        <v>1.7000000000000001E-2</v>
      </c>
      <c r="X10" s="9">
        <v>1.9E-2</v>
      </c>
      <c r="Y10" s="9"/>
      <c r="Z10" s="9"/>
      <c r="AA10" s="7"/>
      <c r="AB10" s="40"/>
      <c r="AC10" s="9"/>
      <c r="AD10" s="7">
        <v>3.4000000000000002E-2</v>
      </c>
      <c r="AE10" s="27">
        <v>2.9000000000000001E-2</v>
      </c>
    </row>
    <row r="11" spans="1:31" ht="16.2" customHeight="1" x14ac:dyDescent="0.3">
      <c r="A11" s="14" t="s">
        <v>23</v>
      </c>
      <c r="B11" s="40">
        <v>5.7000000000000002E-2</v>
      </c>
      <c r="C11" s="40">
        <v>3.5999999999999997E-2</v>
      </c>
      <c r="D11" s="28">
        <v>6.5000000000000002E-2</v>
      </c>
      <c r="E11" s="7">
        <v>4.4999999999999998E-2</v>
      </c>
      <c r="F11" s="7">
        <v>0.04</v>
      </c>
      <c r="G11" s="7"/>
      <c r="H11" s="40">
        <v>3.4000000000000002E-2</v>
      </c>
      <c r="I11" s="7">
        <v>7.1999999999999995E-2</v>
      </c>
      <c r="J11" s="9"/>
      <c r="K11" s="9"/>
      <c r="L11" s="7">
        <v>8.2000000000000003E-2</v>
      </c>
      <c r="M11" s="40">
        <v>6.5000000000000002E-2</v>
      </c>
      <c r="N11" s="9">
        <v>9.5000000000000001E-2</v>
      </c>
      <c r="O11" s="7">
        <v>7.4999999999999997E-2</v>
      </c>
      <c r="P11" s="7">
        <v>6.5000000000000002E-2</v>
      </c>
      <c r="Q11" s="7">
        <v>0.08</v>
      </c>
      <c r="R11" s="40"/>
      <c r="S11" s="7"/>
      <c r="T11" s="9"/>
      <c r="U11" s="9"/>
      <c r="V11" s="7">
        <v>4.2000000000000003E-2</v>
      </c>
      <c r="W11" s="40">
        <v>1.6E-2</v>
      </c>
      <c r="X11" s="9">
        <v>8.9999999999999993E-3</v>
      </c>
      <c r="Y11" s="9">
        <v>2.5000000000000001E-2</v>
      </c>
      <c r="Z11" s="9">
        <v>2.7E-2</v>
      </c>
      <c r="AA11" s="7">
        <v>4.4999999999999998E-2</v>
      </c>
      <c r="AB11" s="40">
        <v>1.7999999999999999E-2</v>
      </c>
      <c r="AC11" s="9">
        <v>1.2E-2</v>
      </c>
      <c r="AD11" s="7">
        <v>0.02</v>
      </c>
      <c r="AE11" s="27">
        <v>2.3E-2</v>
      </c>
    </row>
    <row r="12" spans="1:31" ht="16.2" customHeight="1" x14ac:dyDescent="0.3">
      <c r="A12" s="34" t="s">
        <v>25</v>
      </c>
      <c r="B12" s="40">
        <v>7.6999999999999999E-2</v>
      </c>
      <c r="C12" s="40">
        <v>6.4000000000000001E-2</v>
      </c>
      <c r="D12" s="35">
        <v>6.9000000000000006E-2</v>
      </c>
      <c r="E12" s="36">
        <v>7.0000000000000007E-2</v>
      </c>
      <c r="F12" s="36">
        <v>7.0000000000000007E-2</v>
      </c>
      <c r="G12" s="7">
        <v>5.8999999999999997E-2</v>
      </c>
      <c r="H12" s="40">
        <v>7.5999999999999998E-2</v>
      </c>
      <c r="I12" s="35">
        <v>7.0000000000000007E-2</v>
      </c>
      <c r="J12" s="35"/>
      <c r="K12" s="37"/>
      <c r="L12" s="7">
        <v>0.105</v>
      </c>
      <c r="M12" s="40">
        <v>7.4999999999999997E-2</v>
      </c>
      <c r="N12" s="35">
        <v>8.2000000000000003E-2</v>
      </c>
      <c r="O12" s="36">
        <v>0.09</v>
      </c>
      <c r="P12" s="36">
        <v>0.09</v>
      </c>
      <c r="Q12" s="7">
        <v>0.10100000000000001</v>
      </c>
      <c r="R12" s="40">
        <v>7.0999999999999994E-2</v>
      </c>
      <c r="S12" s="35">
        <v>8.2000000000000003E-2</v>
      </c>
      <c r="T12" s="37"/>
      <c r="U12" s="37"/>
      <c r="V12" s="7">
        <v>2.5999999999999999E-2</v>
      </c>
      <c r="W12" s="40">
        <v>1.2999999999999999E-2</v>
      </c>
      <c r="X12" s="35">
        <v>5.0000000000000001E-3</v>
      </c>
      <c r="Y12" s="36">
        <v>3.3000000000000002E-2</v>
      </c>
      <c r="Z12" s="36">
        <v>3.3000000000000002E-2</v>
      </c>
      <c r="AA12" s="7">
        <v>3.5999999999999997E-2</v>
      </c>
      <c r="AB12" s="40">
        <v>1.0999999999999999E-2</v>
      </c>
      <c r="AC12" s="35">
        <v>5.0000000000000001E-3</v>
      </c>
      <c r="AD12" s="37"/>
      <c r="AE12" s="37"/>
    </row>
    <row r="13" spans="1:31" ht="16.2" customHeight="1" x14ac:dyDescent="0.3">
      <c r="A13" s="39" t="s">
        <v>35</v>
      </c>
      <c r="B13" s="40">
        <v>5.2999999999999999E-2</v>
      </c>
      <c r="C13" s="40">
        <v>6.25E-2</v>
      </c>
      <c r="D13" s="35"/>
      <c r="E13" s="35"/>
      <c r="F13" s="35"/>
      <c r="G13" s="7"/>
      <c r="H13" s="40"/>
      <c r="I13" s="35"/>
      <c r="J13" s="35"/>
      <c r="K13" s="37"/>
      <c r="L13" s="7">
        <v>5.2999999999999999E-2</v>
      </c>
      <c r="M13" s="40">
        <v>6.3E-2</v>
      </c>
      <c r="N13" s="35"/>
      <c r="O13" s="35"/>
      <c r="P13" s="35"/>
      <c r="Q13" s="7">
        <v>0.05</v>
      </c>
      <c r="R13" s="40">
        <v>8.3000000000000004E-2</v>
      </c>
      <c r="S13" s="35"/>
      <c r="T13" s="37"/>
      <c r="U13" s="37"/>
      <c r="V13" s="7">
        <v>0.01</v>
      </c>
      <c r="W13" s="40">
        <v>-3.0000000000000001E-3</v>
      </c>
      <c r="X13" s="35"/>
      <c r="Y13" s="35"/>
      <c r="Z13" s="35"/>
      <c r="AA13" s="7">
        <v>8.0000000000000002E-3</v>
      </c>
      <c r="AB13" s="41">
        <v>0</v>
      </c>
      <c r="AC13" s="35"/>
      <c r="AD13" s="37"/>
      <c r="AE13" s="37"/>
    </row>
    <row r="14" spans="1:31" ht="16.2" customHeight="1" x14ac:dyDescent="0.3">
      <c r="A14" s="39" t="s">
        <v>36</v>
      </c>
      <c r="B14" s="40">
        <v>7.0999999999999994E-2</v>
      </c>
      <c r="C14" s="40">
        <v>7.0999999999999994E-2</v>
      </c>
      <c r="D14" s="35"/>
      <c r="E14" s="35"/>
      <c r="F14" s="35"/>
      <c r="G14" s="7">
        <v>7.6999999999999999E-2</v>
      </c>
      <c r="H14" s="40">
        <v>0.08</v>
      </c>
      <c r="I14" s="35"/>
      <c r="J14" s="35"/>
      <c r="K14" s="37"/>
      <c r="L14" s="7">
        <v>6.4000000000000001E-2</v>
      </c>
      <c r="M14" s="40">
        <v>6.4000000000000001E-2</v>
      </c>
      <c r="N14" s="35"/>
      <c r="O14" s="35"/>
      <c r="P14" s="35"/>
      <c r="Q14" s="7">
        <v>7.4999999999999997E-2</v>
      </c>
      <c r="R14" s="40">
        <v>7.9000000000000001E-2</v>
      </c>
      <c r="S14" s="35"/>
      <c r="T14" s="37"/>
      <c r="U14" s="37"/>
      <c r="V14" s="7">
        <v>3.5999999999999997E-2</v>
      </c>
      <c r="W14" s="40">
        <v>3.1E-2</v>
      </c>
      <c r="X14" s="35"/>
      <c r="Y14" s="35"/>
      <c r="Z14" s="35"/>
      <c r="AA14" s="7">
        <v>2.3E-2</v>
      </c>
      <c r="AB14" s="40">
        <v>0.02</v>
      </c>
      <c r="AC14" s="35"/>
      <c r="AD14" s="37"/>
      <c r="AE14" s="37"/>
    </row>
    <row r="15" spans="1:31" ht="16.2" customHeight="1" x14ac:dyDescent="0.3">
      <c r="A15" s="39" t="s">
        <v>38</v>
      </c>
      <c r="B15" s="40">
        <v>4.9000000000000002E-2</v>
      </c>
      <c r="C15" s="40">
        <v>4.7E-2</v>
      </c>
      <c r="D15" s="35"/>
      <c r="E15" s="35"/>
      <c r="F15" s="35"/>
      <c r="G15" s="7">
        <v>5.8000000000000003E-2</v>
      </c>
      <c r="H15" s="40">
        <v>5.1999999999999998E-2</v>
      </c>
      <c r="I15" s="35"/>
      <c r="J15" s="35"/>
      <c r="K15" s="37"/>
      <c r="L15" s="7">
        <v>7.3999999999999996E-2</v>
      </c>
      <c r="M15" s="40">
        <v>6.8000000000000005E-2</v>
      </c>
      <c r="N15" s="35"/>
      <c r="O15" s="35"/>
      <c r="P15" s="35"/>
      <c r="Q15" s="7">
        <v>8.3000000000000004E-2</v>
      </c>
      <c r="R15" s="40">
        <v>7.1999999999999995E-2</v>
      </c>
      <c r="S15" s="35"/>
      <c r="T15" s="37"/>
      <c r="U15" s="37"/>
      <c r="V15" s="7">
        <v>0</v>
      </c>
      <c r="W15" s="41">
        <v>0</v>
      </c>
      <c r="X15" s="35"/>
      <c r="Y15" s="35"/>
      <c r="Z15" s="35"/>
      <c r="AA15" s="7">
        <v>4.0000000000000001E-3</v>
      </c>
      <c r="AB15" s="40">
        <v>1.0999999999999999E-2</v>
      </c>
      <c r="AC15" s="35"/>
      <c r="AD15" s="37"/>
      <c r="AE15" s="37"/>
    </row>
    <row r="16" spans="1:31" ht="16.2" customHeight="1" x14ac:dyDescent="0.3">
      <c r="A16" s="39" t="s">
        <v>41</v>
      </c>
      <c r="B16" s="40">
        <v>0.06</v>
      </c>
      <c r="C16" s="40">
        <v>4.2999999999999997E-2</v>
      </c>
      <c r="D16" s="35"/>
      <c r="E16" s="35"/>
      <c r="F16" s="35"/>
      <c r="G16" s="7"/>
      <c r="H16" s="40"/>
      <c r="I16" s="35"/>
      <c r="J16" s="35"/>
      <c r="K16" s="37"/>
      <c r="L16" s="7">
        <v>6.0999999999999999E-2</v>
      </c>
      <c r="M16" s="40">
        <v>4.4999999999999998E-2</v>
      </c>
      <c r="N16" s="35"/>
      <c r="O16" s="35"/>
      <c r="P16" s="35"/>
      <c r="Q16" s="7">
        <v>5.8000000000000003E-2</v>
      </c>
      <c r="R16" s="40">
        <v>5.2999999999999999E-2</v>
      </c>
      <c r="S16" s="35"/>
      <c r="T16" s="37"/>
      <c r="U16" s="37"/>
      <c r="V16" s="7">
        <v>3.6999999999999998E-2</v>
      </c>
      <c r="W16" s="40">
        <v>2.4E-2</v>
      </c>
      <c r="X16" s="35"/>
      <c r="Y16" s="35"/>
      <c r="Z16" s="35"/>
      <c r="AA16" s="7">
        <v>2.1000000000000001E-2</v>
      </c>
      <c r="AB16" s="40">
        <v>1.0999999999999999E-2</v>
      </c>
      <c r="AC16" s="35"/>
      <c r="AD16" s="37"/>
      <c r="AE16" s="37"/>
    </row>
    <row r="17" spans="1:31" ht="16.2" customHeight="1" x14ac:dyDescent="0.3">
      <c r="A17" s="39" t="s">
        <v>42</v>
      </c>
      <c r="B17" s="40">
        <v>5.8999999999999997E-2</v>
      </c>
      <c r="C17" s="40">
        <v>6.5000000000000002E-2</v>
      </c>
      <c r="D17" s="35"/>
      <c r="E17" s="35"/>
      <c r="F17" s="35"/>
      <c r="G17" s="7">
        <v>6.9000000000000006E-2</v>
      </c>
      <c r="H17" s="40">
        <v>7.6999999999999999E-2</v>
      </c>
      <c r="I17" s="35"/>
      <c r="J17" s="35"/>
      <c r="K17" s="37"/>
      <c r="L17" s="7">
        <v>5.8000000000000003E-2</v>
      </c>
      <c r="M17" s="40">
        <v>7.0000000000000007E-2</v>
      </c>
      <c r="N17" s="35"/>
      <c r="O17" s="35"/>
      <c r="P17" s="35"/>
      <c r="Q17" s="7">
        <v>7.5999999999999998E-2</v>
      </c>
      <c r="R17" s="40">
        <v>8.5999999999999993E-2</v>
      </c>
      <c r="S17" s="35"/>
      <c r="T17" s="37"/>
      <c r="U17" s="37"/>
      <c r="V17" s="7">
        <v>8.9999999999999993E-3</v>
      </c>
      <c r="W17" s="40">
        <v>5.0000000000000001E-3</v>
      </c>
      <c r="X17" s="35"/>
      <c r="Y17" s="35"/>
      <c r="Z17" s="35"/>
      <c r="AA17" s="7">
        <v>3.0000000000000001E-3</v>
      </c>
      <c r="AB17" s="40">
        <v>-1E-3</v>
      </c>
      <c r="AC17" s="35"/>
      <c r="AD17" s="37"/>
      <c r="AE17" s="37"/>
    </row>
    <row r="18" spans="1:31" ht="16.2" customHeight="1" x14ac:dyDescent="0.3">
      <c r="A18" s="39" t="s">
        <v>43</v>
      </c>
      <c r="B18" s="40">
        <v>5.0999999999999997E-2</v>
      </c>
      <c r="C18" s="40">
        <v>5.8000000000000003E-2</v>
      </c>
      <c r="D18" s="35"/>
      <c r="E18" s="35"/>
      <c r="F18" s="35"/>
      <c r="G18" s="7">
        <v>5.6000000000000001E-2</v>
      </c>
      <c r="H18" s="40"/>
      <c r="I18" s="35"/>
      <c r="J18" s="35"/>
      <c r="K18" s="37"/>
      <c r="L18" s="7">
        <v>5.6000000000000001E-2</v>
      </c>
      <c r="M18" s="40">
        <v>7.0999999999999994E-2</v>
      </c>
      <c r="N18" s="35"/>
      <c r="O18" s="35"/>
      <c r="P18" s="35"/>
      <c r="Q18" s="7">
        <v>7.5999999999999998E-2</v>
      </c>
      <c r="R18" s="40">
        <v>6.8000000000000005E-2</v>
      </c>
      <c r="S18" s="35"/>
      <c r="T18" s="37"/>
      <c r="U18" s="37"/>
      <c r="V18" s="7">
        <v>2.1000000000000001E-2</v>
      </c>
      <c r="W18" s="40">
        <v>2.4E-2</v>
      </c>
      <c r="X18" s="35"/>
      <c r="Y18" s="35"/>
      <c r="Z18" s="35"/>
      <c r="AA18" s="7">
        <v>1.2E-2</v>
      </c>
      <c r="AB18" s="40">
        <v>0.01</v>
      </c>
      <c r="AC18" s="35"/>
      <c r="AD18" s="37"/>
      <c r="AE18" s="37"/>
    </row>
    <row r="19" spans="1:31" ht="16.2" customHeight="1" x14ac:dyDescent="0.3">
      <c r="A19" s="39" t="s">
        <v>44</v>
      </c>
      <c r="B19" s="40">
        <v>6.5000000000000002E-2</v>
      </c>
      <c r="C19" s="40">
        <v>6.6000000000000003E-2</v>
      </c>
      <c r="D19" s="35"/>
      <c r="E19" s="35"/>
      <c r="F19" s="35"/>
      <c r="G19" s="7">
        <v>6.7000000000000004E-2</v>
      </c>
      <c r="H19" s="40"/>
      <c r="I19" s="35"/>
      <c r="J19" s="35"/>
      <c r="K19" s="37"/>
      <c r="L19" s="7">
        <v>6.5000000000000002E-2</v>
      </c>
      <c r="M19" s="40">
        <v>6.8000000000000005E-2</v>
      </c>
      <c r="N19" s="35"/>
      <c r="O19" s="35"/>
      <c r="P19" s="35"/>
      <c r="Q19" s="7">
        <v>6.9000000000000006E-2</v>
      </c>
      <c r="R19" s="40"/>
      <c r="S19" s="35"/>
      <c r="T19" s="37"/>
      <c r="U19" s="37"/>
      <c r="V19" s="7">
        <v>1.7999999999999999E-2</v>
      </c>
      <c r="W19" s="40">
        <v>1.7999999999999999E-2</v>
      </c>
      <c r="X19" s="35"/>
      <c r="Y19" s="35"/>
      <c r="Z19" s="35"/>
      <c r="AA19" s="7">
        <v>8.0000000000000002E-3</v>
      </c>
      <c r="AB19" s="40"/>
      <c r="AC19" s="35"/>
      <c r="AD19" s="37"/>
      <c r="AE19" s="37"/>
    </row>
    <row r="20" spans="1:31" ht="16.2" customHeight="1" x14ac:dyDescent="0.3">
      <c r="A20" s="39" t="s">
        <v>45</v>
      </c>
      <c r="B20" s="40">
        <v>8.4000000000000005E-2</v>
      </c>
      <c r="C20" s="43">
        <v>4.3999999999999997E-2</v>
      </c>
      <c r="D20" s="35"/>
      <c r="E20" s="35"/>
      <c r="F20" s="35"/>
      <c r="G20" s="7"/>
      <c r="H20" s="43"/>
      <c r="I20" s="35"/>
      <c r="J20" s="35"/>
      <c r="K20" s="37"/>
      <c r="L20" s="7">
        <v>8.1000000000000003E-2</v>
      </c>
      <c r="M20" s="43">
        <v>4.3999999999999997E-2</v>
      </c>
      <c r="N20" s="35"/>
      <c r="O20" s="35"/>
      <c r="P20" s="35"/>
      <c r="Q20" s="7">
        <v>0.113</v>
      </c>
      <c r="R20" s="43">
        <v>6.7000000000000004E-2</v>
      </c>
      <c r="S20" s="35"/>
      <c r="T20" s="37"/>
      <c r="U20" s="37"/>
      <c r="V20" s="7">
        <v>0.03</v>
      </c>
      <c r="W20" s="43">
        <v>8.0000000000000002E-3</v>
      </c>
      <c r="X20" s="35"/>
      <c r="Y20" s="35"/>
      <c r="Z20" s="35"/>
      <c r="AA20" s="7">
        <v>2.1000000000000001E-2</v>
      </c>
      <c r="AB20" s="43">
        <v>-3.0000000000000001E-3</v>
      </c>
      <c r="AC20" s="35"/>
      <c r="AD20" s="37"/>
      <c r="AE20" s="37"/>
    </row>
    <row r="21" spans="1:31" ht="30" customHeight="1" x14ac:dyDescent="0.3">
      <c r="A21" s="32" t="s">
        <v>48</v>
      </c>
      <c r="B21" s="40">
        <v>5.8999999999999997E-2</v>
      </c>
      <c r="C21" s="40">
        <v>5.7799999999999997E-2</v>
      </c>
      <c r="D21" s="38"/>
      <c r="E21" s="38"/>
      <c r="F21" s="38"/>
      <c r="G21" s="7">
        <v>6.6000000000000003E-2</v>
      </c>
      <c r="H21" s="40">
        <v>6.2700000000000006E-2</v>
      </c>
      <c r="I21" s="38"/>
      <c r="J21" s="38"/>
      <c r="K21" s="8"/>
      <c r="L21" s="7">
        <v>6.5000000000000002E-2</v>
      </c>
      <c r="M21" s="40">
        <v>6.3799999999999996E-2</v>
      </c>
      <c r="N21" s="38"/>
      <c r="O21" s="38"/>
      <c r="P21" s="38"/>
      <c r="Q21" s="7">
        <v>7.2999999999999995E-2</v>
      </c>
      <c r="R21" s="40">
        <v>7.2400000000000006E-2</v>
      </c>
      <c r="S21" s="38"/>
      <c r="T21" s="8"/>
      <c r="U21" s="8"/>
      <c r="V21" s="7">
        <v>1.4999999999999999E-2</v>
      </c>
      <c r="W21" s="40">
        <v>1.15E-2</v>
      </c>
      <c r="X21" s="38"/>
      <c r="Y21" s="38"/>
      <c r="Z21" s="38"/>
      <c r="AA21" s="7">
        <v>1.7999999999999999E-2</v>
      </c>
      <c r="AB21" s="40">
        <v>1.4E-2</v>
      </c>
      <c r="AC21" s="38"/>
      <c r="AD21" s="8"/>
      <c r="AE21" s="8"/>
    </row>
    <row r="22" spans="1:31" x14ac:dyDescent="0.3">
      <c r="C22" t="s">
        <v>46</v>
      </c>
      <c r="E22" s="23">
        <v>-7.0000000000000007E-2</v>
      </c>
      <c r="F22" s="23">
        <v>-7.0000000000000007E-2</v>
      </c>
      <c r="G22" s="23"/>
      <c r="H22" s="23"/>
      <c r="I22" s="23"/>
    </row>
    <row r="23" spans="1:31" x14ac:dyDescent="0.3">
      <c r="E23" s="23">
        <v>0.1</v>
      </c>
      <c r="F23" s="23">
        <v>0.1</v>
      </c>
      <c r="G23" s="23"/>
      <c r="H23" s="23"/>
      <c r="I23" s="23"/>
    </row>
    <row r="24" spans="1:31" x14ac:dyDescent="0.3">
      <c r="A24" s="50" t="s">
        <v>89</v>
      </c>
      <c r="B24" s="51">
        <f>AVERAGE(B3:B21)</f>
        <v>5.9421052631578951E-2</v>
      </c>
      <c r="C24" s="51">
        <f>AVERAGE(C3:C21)</f>
        <v>4.3384210526315796E-2</v>
      </c>
      <c r="D24" s="51">
        <f>AVERAGE(D3:D21)</f>
        <v>4.4400000000000002E-2</v>
      </c>
      <c r="E24" s="51">
        <f t="shared" ref="E24:AE24" si="0">AVERAGE(E3:E21)</f>
        <v>4.3749999999999997E-2</v>
      </c>
      <c r="F24" s="51">
        <f t="shared" si="0"/>
        <v>4.1499999999999995E-2</v>
      </c>
      <c r="G24" s="51">
        <f t="shared" si="0"/>
        <v>6.3538461538461544E-2</v>
      </c>
      <c r="H24" s="51">
        <f t="shared" si="0"/>
        <v>4.7700000000000006E-2</v>
      </c>
      <c r="I24" s="51">
        <f t="shared" si="0"/>
        <v>5.1857142857142859E-2</v>
      </c>
      <c r="J24" s="51">
        <f t="shared" si="0"/>
        <v>4.4200000000000003E-2</v>
      </c>
      <c r="K24" s="51">
        <f t="shared" si="0"/>
        <v>4.1900000000000007E-2</v>
      </c>
      <c r="L24" s="51">
        <f t="shared" si="0"/>
        <v>7.3263157894736836E-2</v>
      </c>
      <c r="M24" s="51">
        <f t="shared" si="0"/>
        <v>5.8042105263157909E-2</v>
      </c>
      <c r="N24" s="51">
        <f t="shared" si="0"/>
        <v>6.88E-2</v>
      </c>
      <c r="O24" s="51">
        <f t="shared" si="0"/>
        <v>6.7049999999999985E-2</v>
      </c>
      <c r="P24" s="51">
        <f t="shared" si="0"/>
        <v>6.083333333333333E-2</v>
      </c>
      <c r="Q24" s="51">
        <f t="shared" si="0"/>
        <v>8.3277777777777784E-2</v>
      </c>
      <c r="R24" s="51">
        <f t="shared" si="0"/>
        <v>6.7087499999999994E-2</v>
      </c>
      <c r="S24" s="51">
        <f t="shared" si="0"/>
        <v>7.3249999999999996E-2</v>
      </c>
      <c r="T24" s="51">
        <f t="shared" si="0"/>
        <v>8.0285714285714294E-2</v>
      </c>
      <c r="U24" s="51">
        <f t="shared" si="0"/>
        <v>7.0940476190476193E-2</v>
      </c>
      <c r="V24" s="51">
        <f t="shared" si="0"/>
        <v>2.4473684210526321E-2</v>
      </c>
      <c r="W24" s="51">
        <f t="shared" si="0"/>
        <v>1.4078947368421054E-2</v>
      </c>
      <c r="X24" s="51">
        <f t="shared" si="0"/>
        <v>1.3000000000000001E-2</v>
      </c>
      <c r="Y24" s="51">
        <f t="shared" si="0"/>
        <v>2.2444444444444447E-2</v>
      </c>
      <c r="Z24" s="51">
        <f t="shared" si="0"/>
        <v>2.8111111111111111E-2</v>
      </c>
      <c r="AA24" s="51">
        <f t="shared" si="0"/>
        <v>2.1352941176470595E-2</v>
      </c>
      <c r="AB24" s="51">
        <f t="shared" si="0"/>
        <v>8.0000000000000002E-3</v>
      </c>
      <c r="AC24" s="51">
        <f t="shared" si="0"/>
        <v>7.0000000000000001E-3</v>
      </c>
      <c r="AD24" s="51">
        <f t="shared" si="0"/>
        <v>1.3071428571428572E-2</v>
      </c>
      <c r="AE24" s="51">
        <f t="shared" si="0"/>
        <v>1.7999999999999999E-2</v>
      </c>
    </row>
    <row r="25" spans="1:31" x14ac:dyDescent="0.3">
      <c r="A25" s="29" t="s">
        <v>30</v>
      </c>
      <c r="B25" s="29"/>
      <c r="C25" s="29"/>
    </row>
    <row r="39" spans="4:4" x14ac:dyDescent="0.3">
      <c r="D39" s="42"/>
    </row>
    <row r="59" spans="1:7" x14ac:dyDescent="0.3">
      <c r="A59" s="45" t="s">
        <v>89</v>
      </c>
      <c r="B59" t="s">
        <v>90</v>
      </c>
      <c r="C59" t="s">
        <v>91</v>
      </c>
      <c r="D59" s="19" t="s">
        <v>7</v>
      </c>
      <c r="E59" t="s">
        <v>92</v>
      </c>
      <c r="F59" t="s">
        <v>9</v>
      </c>
      <c r="G59" t="s">
        <v>10</v>
      </c>
    </row>
    <row r="60" spans="1:7" x14ac:dyDescent="0.3">
      <c r="A60" s="52">
        <v>2018</v>
      </c>
      <c r="B60" s="45">
        <v>4.1499999999999995E-2</v>
      </c>
      <c r="C60" s="45">
        <v>4.1900000000000007E-2</v>
      </c>
      <c r="D60" s="45">
        <v>6.083333333333333E-2</v>
      </c>
      <c r="E60" s="45">
        <v>7.0940476190476193E-2</v>
      </c>
      <c r="F60" s="45">
        <v>2.8111111111111111E-2</v>
      </c>
      <c r="G60" s="45">
        <v>1.7999999999999999E-2</v>
      </c>
    </row>
    <row r="61" spans="1:7" x14ac:dyDescent="0.3">
      <c r="A61" s="52">
        <v>2019</v>
      </c>
      <c r="B61" s="45">
        <v>4.3749999999999997E-2</v>
      </c>
      <c r="C61" s="45">
        <v>4.4200000000000003E-2</v>
      </c>
      <c r="D61" s="45">
        <v>6.7049999999999985E-2</v>
      </c>
      <c r="E61" s="45">
        <v>8.0285714285714294E-2</v>
      </c>
      <c r="F61" s="45">
        <v>2.2444444444444447E-2</v>
      </c>
      <c r="G61" s="45">
        <v>1.3071428571428572E-2</v>
      </c>
    </row>
    <row r="62" spans="1:7" x14ac:dyDescent="0.3">
      <c r="A62" s="52">
        <v>2020</v>
      </c>
      <c r="B62" s="45">
        <v>4.4400000000000002E-2</v>
      </c>
      <c r="C62" s="45">
        <v>5.1857142857142859E-2</v>
      </c>
      <c r="D62" s="45">
        <v>6.88E-2</v>
      </c>
      <c r="E62" s="45">
        <v>7.3249999999999996E-2</v>
      </c>
      <c r="F62" s="45">
        <v>1.3000000000000001E-2</v>
      </c>
      <c r="G62" s="45">
        <v>7.0000000000000001E-3</v>
      </c>
    </row>
    <row r="63" spans="1:7" x14ac:dyDescent="0.3">
      <c r="A63" s="52">
        <v>2021</v>
      </c>
      <c r="B63" s="45">
        <v>4.3384210526315796E-2</v>
      </c>
      <c r="C63" s="45">
        <v>4.7700000000000006E-2</v>
      </c>
      <c r="D63" s="45">
        <v>5.8042105263157909E-2</v>
      </c>
      <c r="E63" s="45">
        <v>6.7087499999999994E-2</v>
      </c>
      <c r="F63" s="45">
        <v>1.4078947368421054E-2</v>
      </c>
      <c r="G63" s="45">
        <v>8.0000000000000002E-3</v>
      </c>
    </row>
    <row r="64" spans="1:7" x14ac:dyDescent="0.3">
      <c r="A64" s="52">
        <v>2022</v>
      </c>
      <c r="B64" s="45">
        <v>5.9421052631578951E-2</v>
      </c>
      <c r="C64" s="45">
        <v>6.3538461538461544E-2</v>
      </c>
      <c r="D64" s="45">
        <v>7.3263157894736836E-2</v>
      </c>
      <c r="E64" s="45">
        <v>8.3277777777777784E-2</v>
      </c>
      <c r="F64" s="45">
        <v>2.4473684210526321E-2</v>
      </c>
      <c r="G64" s="45">
        <v>2.1352941176470595E-2</v>
      </c>
    </row>
  </sheetData>
  <sortState xmlns:xlrd2="http://schemas.microsoft.com/office/spreadsheetml/2017/richdata2" ref="A60:G64">
    <sortCondition ref="A60:A64"/>
  </sortState>
  <mergeCells count="6">
    <mergeCell ref="AA1:AE1"/>
    <mergeCell ref="B1:F1"/>
    <mergeCell ref="G1:K1"/>
    <mergeCell ref="L1:P1"/>
    <mergeCell ref="Q1:U1"/>
    <mergeCell ref="V1:Z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FF8C1-1268-4FDC-B173-DC715CA22EE6}">
  <dimension ref="A1:J12"/>
  <sheetViews>
    <sheetView topLeftCell="A13" workbookViewId="0">
      <selection activeCell="B17" sqref="A17:B18"/>
    </sheetView>
  </sheetViews>
  <sheetFormatPr defaultRowHeight="14.4" x14ac:dyDescent="0.3"/>
  <cols>
    <col min="3" max="3" width="13.44140625" customWidth="1"/>
  </cols>
  <sheetData>
    <row r="1" spans="1:10" x14ac:dyDescent="0.3">
      <c r="C1" t="s">
        <v>86</v>
      </c>
    </row>
    <row r="2" spans="1:10" x14ac:dyDescent="0.3">
      <c r="B2" t="s">
        <v>87</v>
      </c>
      <c r="C2" t="s">
        <v>85</v>
      </c>
      <c r="D2" t="s">
        <v>84</v>
      </c>
      <c r="E2" s="19" t="s">
        <v>88</v>
      </c>
      <c r="F2" s="19">
        <v>2019</v>
      </c>
      <c r="G2" s="19">
        <v>2020</v>
      </c>
      <c r="H2" s="19">
        <v>2021</v>
      </c>
      <c r="I2" s="19"/>
      <c r="J2" s="19"/>
    </row>
    <row r="3" spans="1:10" x14ac:dyDescent="0.3">
      <c r="C3">
        <v>1</v>
      </c>
    </row>
    <row r="4" spans="1:10" x14ac:dyDescent="0.3">
      <c r="A4">
        <v>2018</v>
      </c>
      <c r="B4" s="44">
        <v>-4.2299999999999997E-2</v>
      </c>
      <c r="C4" s="46">
        <f>C3*(B4+1)</f>
        <v>0.9577</v>
      </c>
      <c r="D4" s="45">
        <f>(C4/$C$3)^(1/1)-1</f>
        <v>-4.2300000000000004E-2</v>
      </c>
      <c r="E4" s="45">
        <f>AVERAGE('Annual Comp'!F3:F12)</f>
        <v>4.1499999999999995E-2</v>
      </c>
    </row>
    <row r="5" spans="1:10" x14ac:dyDescent="0.3">
      <c r="A5">
        <v>2019</v>
      </c>
      <c r="B5" s="44">
        <v>0.31209999999999999</v>
      </c>
      <c r="C5" s="46">
        <f>C4*(B5+1)</f>
        <v>1.25659817</v>
      </c>
      <c r="D5" s="45">
        <f>(C5/$C$3)^(1/2)-1</f>
        <v>0.1209808963581851</v>
      </c>
      <c r="E5" s="44">
        <f>E4</f>
        <v>4.1499999999999995E-2</v>
      </c>
      <c r="F5" s="45">
        <f>AVERAGE('Annual Comp'!E3:E12)</f>
        <v>4.3749999999999997E-2</v>
      </c>
    </row>
    <row r="6" spans="1:10" x14ac:dyDescent="0.3">
      <c r="A6">
        <v>2020</v>
      </c>
      <c r="B6" s="45">
        <v>0.18010000000000001</v>
      </c>
      <c r="C6" s="46">
        <f>C5*(B6+1)</f>
        <v>1.4829115004169999</v>
      </c>
      <c r="D6" s="45">
        <f>(C6/$C$3)^(1/3)-1</f>
        <v>0.14035064119407625</v>
      </c>
      <c r="E6" s="44">
        <f>E5</f>
        <v>4.1499999999999995E-2</v>
      </c>
      <c r="F6" s="44">
        <f>F5</f>
        <v>4.3749999999999997E-2</v>
      </c>
      <c r="G6" s="45">
        <f>AVERAGE('Annual Comp'!D3:D12)</f>
        <v>4.4400000000000002E-2</v>
      </c>
    </row>
    <row r="7" spans="1:10" x14ac:dyDescent="0.3">
      <c r="A7">
        <v>2021</v>
      </c>
      <c r="B7" s="45">
        <v>0.28470000000000001</v>
      </c>
      <c r="C7" s="46">
        <f>C6*(B7+1)</f>
        <v>1.9050964045857197</v>
      </c>
      <c r="D7" s="45">
        <f>(C7/$C$3)^(1/4)-1</f>
        <v>0.17484139246071417</v>
      </c>
      <c r="E7" s="44">
        <f>E6</f>
        <v>4.1499999999999995E-2</v>
      </c>
      <c r="F7" s="44">
        <f t="shared" ref="F7:F9" si="0">F6</f>
        <v>4.3749999999999997E-2</v>
      </c>
      <c r="G7" s="44">
        <f>G6</f>
        <v>4.4400000000000002E-2</v>
      </c>
      <c r="H7" s="45">
        <f>AVERAGE('Annual Comp'!C3:C21)</f>
        <v>4.3384210526315796E-2</v>
      </c>
    </row>
    <row r="8" spans="1:10" x14ac:dyDescent="0.3">
      <c r="A8">
        <v>2022</v>
      </c>
      <c r="B8" s="44">
        <v>-0.23949999999999999</v>
      </c>
      <c r="C8" s="46">
        <f>C7*(B8+1)</f>
        <v>1.4488258156874398</v>
      </c>
      <c r="D8" s="45">
        <f>(C8/$C$3)^(1/5)-1</f>
        <v>7.6969080899491837E-2</v>
      </c>
      <c r="E8" s="44">
        <f>E7</f>
        <v>4.1499999999999995E-2</v>
      </c>
      <c r="F8" s="44">
        <f t="shared" si="0"/>
        <v>4.3749999999999997E-2</v>
      </c>
      <c r="G8" s="44">
        <f t="shared" ref="G8:G10" si="1">G7</f>
        <v>4.4400000000000002E-2</v>
      </c>
      <c r="H8" s="44">
        <f>H7</f>
        <v>4.3384210526315796E-2</v>
      </c>
      <c r="I8" s="44">
        <f>AVERAGE('Annual Comp'!B3:B21)</f>
        <v>5.9421052631578951E-2</v>
      </c>
    </row>
    <row r="9" spans="1:10" x14ac:dyDescent="0.3">
      <c r="A9">
        <v>2023</v>
      </c>
      <c r="F9" s="44">
        <f t="shared" si="0"/>
        <v>4.3749999999999997E-2</v>
      </c>
      <c r="G9" s="44">
        <f t="shared" si="1"/>
        <v>4.4400000000000002E-2</v>
      </c>
      <c r="H9" s="44">
        <f t="shared" ref="H9:H11" si="2">H8</f>
        <v>4.3384210526315796E-2</v>
      </c>
      <c r="I9" s="44">
        <f>I8</f>
        <v>5.9421052631578951E-2</v>
      </c>
    </row>
    <row r="10" spans="1:10" x14ac:dyDescent="0.3">
      <c r="A10">
        <v>2024</v>
      </c>
      <c r="G10" s="44">
        <f t="shared" si="1"/>
        <v>4.4400000000000002E-2</v>
      </c>
      <c r="H10" s="44">
        <f t="shared" si="2"/>
        <v>4.3384210526315796E-2</v>
      </c>
      <c r="I10" s="44">
        <f t="shared" ref="I10:I12" si="3">I9</f>
        <v>5.9421052631578951E-2</v>
      </c>
    </row>
    <row r="11" spans="1:10" x14ac:dyDescent="0.3">
      <c r="A11">
        <v>2025</v>
      </c>
      <c r="H11" s="44">
        <f t="shared" si="2"/>
        <v>4.3384210526315796E-2</v>
      </c>
      <c r="I11" s="44">
        <f t="shared" si="3"/>
        <v>5.9421052631578951E-2</v>
      </c>
    </row>
    <row r="12" spans="1:10" x14ac:dyDescent="0.3">
      <c r="A12">
        <v>2026</v>
      </c>
      <c r="I12" s="44">
        <f t="shared" si="3"/>
        <v>5.9421052631578951E-2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Return Forecasts</vt:lpstr>
      <vt:lpstr>Annual Comp</vt:lpstr>
      <vt:lpstr>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2018-09-06T20:36:24Z</dcterms:created>
  <dcterms:modified xsi:type="dcterms:W3CDTF">2022-10-29T21:14:19Z</dcterms:modified>
</cp:coreProperties>
</file>